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80" windowHeight="13515" tabRatio="681" activeTab="1"/>
  </bookViews>
  <sheets>
    <sheet name="00-05-01megallapodas" sheetId="1" r:id="rId1"/>
    <sheet name="calk-material" sheetId="2" r:id="rId2"/>
  </sheets>
  <externalReferences>
    <externalReference r:id="rId5"/>
    <externalReference r:id="rId6"/>
    <externalReference r:id="rId7"/>
    <externalReference r:id="rId8"/>
  </externalReferences>
  <definedNames>
    <definedName name="A_0">'[2]főtartó kezdet'!$G$20</definedName>
    <definedName name="a_1">#REF!</definedName>
    <definedName name="a_11">'[2]főtartó kezdet'!$E$36</definedName>
    <definedName name="a_1red">#REF!</definedName>
    <definedName name="a_2red">#REF!</definedName>
    <definedName name="A_3">'[2]főtartó kezdet'!$G$22</definedName>
    <definedName name="A_4">'[2]főtartó kezdet'!$G$25</definedName>
    <definedName name="A_5">'[2]főtartó kezdet'!$C$107</definedName>
    <definedName name="A_aa">#REF!</definedName>
    <definedName name="A_Aszum">#REF!</definedName>
    <definedName name="A_bb">#REF!</definedName>
    <definedName name="A_Bszum">#REF!</definedName>
    <definedName name="A_Cszum">#REF!</definedName>
    <definedName name="A_Dszum">#REF!</definedName>
    <definedName name="A_G1">#REF!</definedName>
    <definedName name="Aa_1">#REF!</definedName>
    <definedName name="Aa_2">#REF!</definedName>
    <definedName name="Ab_1">#REF!</definedName>
    <definedName name="Ab_2">#REF!</definedName>
    <definedName name="ABLAK__db">#REF!</definedName>
    <definedName name="Ac_1">#REF!</definedName>
    <definedName name="Ac_2">#REF!</definedName>
    <definedName name="Ad_1">#REF!</definedName>
    <definedName name="Ad_2">#REF!</definedName>
    <definedName name="AE_1">#REF!</definedName>
    <definedName name="AE_2">#REF!</definedName>
    <definedName name="AF_1">#REF!</definedName>
    <definedName name="Af_2">#REF!</definedName>
    <definedName name="afa25">#REF!</definedName>
    <definedName name="agro">#REF!</definedName>
    <definedName name="Ah_a1">#REF!</definedName>
    <definedName name="Ah_a2">#REF!</definedName>
    <definedName name="Ah_b1">#REF!</definedName>
    <definedName name="Ah_b2">#REF!</definedName>
    <definedName name="Ah_c1">#REF!</definedName>
    <definedName name="Ah_c2">#REF!</definedName>
    <definedName name="Ah_d1">#REF!</definedName>
    <definedName name="Ah_d2">#REF!</definedName>
    <definedName name="aha_1red">#REF!</definedName>
    <definedName name="aha_2red">#REF!</definedName>
    <definedName name="anyagár">#REF!</definedName>
    <definedName name="anyagárössz">#REF!</definedName>
    <definedName name="ÁrFenyő">#REF!</definedName>
    <definedName name="arfolyam" localSheetId="0">'00-05-01megallapodas'!#REF!</definedName>
    <definedName name="arfolyam" localSheetId="1">'calk-material'!#REF!</definedName>
    <definedName name="arfolyam">#REF!</definedName>
    <definedName name="ÁrOSB">#REF!</definedName>
    <definedName name="Aszum">#REF!</definedName>
    <definedName name="b_1">#REF!</definedName>
    <definedName name="b_1red">#REF!</definedName>
    <definedName name="b_2">#REF!</definedName>
    <definedName name="b_21">'[2]főtartó kezdet'!$D$59</definedName>
    <definedName name="b_2red">#REF!</definedName>
    <definedName name="bb_1">#REF!</definedName>
    <definedName name="beszár">#REF!</definedName>
    <definedName name="bha_1red">#REF!</definedName>
    <definedName name="bha_2red">#REF!</definedName>
    <definedName name="c_1">#REF!</definedName>
    <definedName name="c_1red">#REF!</definedName>
    <definedName name="c_2">#REF!</definedName>
    <definedName name="c_2red">#REF!</definedName>
    <definedName name="c_3">'[2]főtartó kezdet'!$D$67</definedName>
    <definedName name="cha_1red">#REF!</definedName>
    <definedName name="cha_1reduk">#REF!</definedName>
    <definedName name="cha_2red">#REF!</definedName>
    <definedName name="cha_2reduk">#REF!</definedName>
    <definedName name="ck_10">#REF!</definedName>
    <definedName name="ck_12">#REF!</definedName>
    <definedName name="ck_16">#REF!</definedName>
    <definedName name="ck_lap">#REF!</definedName>
    <definedName name="ck8f">#REF!</definedName>
    <definedName name="cosinus">#REF!</definedName>
    <definedName name="d_1">#REF!</definedName>
    <definedName name="d_1red">#REF!</definedName>
    <definedName name="d_2">#REF!</definedName>
    <definedName name="d_2red">#REF!</definedName>
    <definedName name="d_4">'[2]főtartó kezdet'!$N$80</definedName>
    <definedName name="d_5">'[2]főtartó kezdet'!$C$109</definedName>
    <definedName name="db_05">'[2]alap kon'!$AZ$7:$AZ$62</definedName>
    <definedName name="db_1">#REF!</definedName>
    <definedName name="db_2">#REF!</definedName>
    <definedName name="db_4">#REF!</definedName>
    <definedName name="db_75">'[2]alap kon'!$GB$8:$GB$63</definedName>
    <definedName name="db2_05">#REF!</definedName>
    <definedName name="dbfm">#REF!</definedName>
    <definedName name="dha_1red">#REF!</definedName>
    <definedName name="dha_2red">#REF!</definedName>
    <definedName name="dij">#REF!</definedName>
    <definedName name="dijössz">#REF!</definedName>
    <definedName name="dollar">#REF!</definedName>
    <definedName name="dollár">#REF!</definedName>
    <definedName name="E_1">#REF!</definedName>
    <definedName name="E_2">#REF!</definedName>
    <definedName name="egység">#REF!</definedName>
    <definedName name="egységár">#REF!</definedName>
    <definedName name="euro" localSheetId="0">'00-05-01megallapodas'!$A$1</definedName>
    <definedName name="euro" localSheetId="1">'calk-material'!$S$23</definedName>
    <definedName name="euro">#REF!</definedName>
    <definedName name="F_1">#REF!</definedName>
    <definedName name="F_2">#REF!</definedName>
    <definedName name="fck10">#REF!</definedName>
    <definedName name="fck12">#REF!</definedName>
    <definedName name="fck14">#REF!</definedName>
    <definedName name="fck16">#REF!</definedName>
    <definedName name="fck18">#REF!</definedName>
    <definedName name="fck20">#REF!</definedName>
    <definedName name="fck24">#REF!</definedName>
    <definedName name="fck26">#REF!</definedName>
    <definedName name="fck28">#REF!</definedName>
    <definedName name="fck30">#REF!</definedName>
    <definedName name="fck32">#REF!</definedName>
    <definedName name="fck36">#REF!</definedName>
    <definedName name="fck38">#REF!</definedName>
    <definedName name="fck40">#REF!</definedName>
    <definedName name="fck8">#REF!</definedName>
    <definedName name="Fe_ár">#REF!</definedName>
    <definedName name="FE_kgfm">#REF!</definedName>
    <definedName name="felfekvés_1">'[2]főtartó kezdet'!$N$154</definedName>
    <definedName name="fenyő">#REF!</definedName>
    <definedName name="fm">'[2]alap kon'!$BB$7:$BB$62</definedName>
    <definedName name="fm2_05">#REF!</definedName>
    <definedName name="fok">#REF!</definedName>
    <definedName name="font">#REF!</definedName>
    <definedName name="frglap">#REF!</definedName>
    <definedName name="G_0">#REF!</definedName>
    <definedName name="G_1">#REF!</definedName>
    <definedName name="G_fel">#REF!</definedName>
    <definedName name="G_max">#REF!</definedName>
    <definedName name="gardrob_m2">#REF!</definedName>
    <definedName name="Gcs">'[2]főtartó kezdet'!$B$75</definedName>
    <definedName name="Gerdb">#REF!</definedName>
    <definedName name="gipszk">#REF!</definedName>
    <definedName name="GKöz">'[2]főtartó kezdet'!$V$109</definedName>
    <definedName name="h_1">#REF!</definedName>
    <definedName name="h_11">'[2]főtartó kezdet'!$H$30</definedName>
    <definedName name="h_1red">#REF!</definedName>
    <definedName name="h_2">'[2]főtartó kezdet'!$B$60</definedName>
    <definedName name="h_21">'[2]főtartó kezdet'!$H$52</definedName>
    <definedName name="h_3">'[2]főtartó kezdet'!$B$69</definedName>
    <definedName name="h_4">'[2]főtartó kezdet'!$W$33</definedName>
    <definedName name="h_5">'[2]főtartó kezdet'!$C$108</definedName>
    <definedName name="h_a1">#REF!</definedName>
    <definedName name="h_a1red">#REF!</definedName>
    <definedName name="h_a2">#REF!</definedName>
    <definedName name="h_a2red">#REF!</definedName>
    <definedName name="h_b1">#REF!</definedName>
    <definedName name="h_b1red">#REF!</definedName>
    <definedName name="h_b2">#REF!</definedName>
    <definedName name="h_b2red">#REF!</definedName>
    <definedName name="h_c1">#REF!</definedName>
    <definedName name="h_c1red">#REF!</definedName>
    <definedName name="h_c2">#REF!</definedName>
    <definedName name="h_c2red">#REF!</definedName>
    <definedName name="h_d1">#REF!</definedName>
    <definedName name="h_d1red">#REF!</definedName>
    <definedName name="h_d2">#REF!</definedName>
    <definedName name="h_d2red">#REF!</definedName>
    <definedName name="h_szoba1_m2">#REF!</definedName>
    <definedName name="h_szoba2_m2">#REF!</definedName>
    <definedName name="H_szum">#REF!</definedName>
    <definedName name="hasznos_5">'[2]főtartó kezdet'!$H$123</definedName>
    <definedName name="hha_a1red">#REF!</definedName>
    <definedName name="hha_a2red">#REF!</definedName>
    <definedName name="hha_b1red">#REF!</definedName>
    <definedName name="hha_b2red">#REF!</definedName>
    <definedName name="hha_c1red">#REF!</definedName>
    <definedName name="hha_c2red">#REF!</definedName>
    <definedName name="hha_d1red">#REF!</definedName>
    <definedName name="hha_d2red">#REF!</definedName>
    <definedName name="hossz05">'[2]alap kon'!$AY$7:$AY$62</definedName>
    <definedName name="hossz1">'[2]alap kon'!$DN$7:$DN$62</definedName>
    <definedName name="hossz2">'[2]alap kon'!$AY$73:$AY$129</definedName>
    <definedName name="Hossz2_05">#REF!</definedName>
    <definedName name="hossz75">'[2]alap kon'!$GA$7:$GA$63</definedName>
    <definedName name="I_5fa">'[2]főtartó kezdet'!$H$110</definedName>
    <definedName name="I_s1">'[2]főtartó kezdet'!$U$51</definedName>
    <definedName name="I_s2">'[2]főtartó kezdet'!$U$52</definedName>
    <definedName name="I_s3">'[2]főtartó kezdet'!$U$53</definedName>
    <definedName name="I_s4">'[2]főtartó kezdet'!$U$55</definedName>
    <definedName name="I_sa_1">#REF!</definedName>
    <definedName name="I_sa_2">#REF!</definedName>
    <definedName name="I_sb_1">#REF!</definedName>
    <definedName name="I_sb_2">#REF!</definedName>
    <definedName name="I_sc_1">#REF!</definedName>
    <definedName name="I_sc_2">#REF!</definedName>
    <definedName name="I_sd_1">#REF!</definedName>
    <definedName name="I_sd_2">#REF!</definedName>
    <definedName name="I_sE_1">#REF!</definedName>
    <definedName name="I_sE_2">#REF!</definedName>
    <definedName name="I_sF_1">#REF!</definedName>
    <definedName name="I_SF_2">#REF!</definedName>
    <definedName name="I_sG1">#REF!</definedName>
    <definedName name="I_sh_a1">#REF!</definedName>
    <definedName name="I_sh_a2">#REF!</definedName>
    <definedName name="I_sh_b1">#REF!</definedName>
    <definedName name="I_sh_b2">#REF!</definedName>
    <definedName name="I_sh_c1">#REF!</definedName>
    <definedName name="I_sh_c2">#REF!</definedName>
    <definedName name="I_sh_d1">#REF!</definedName>
    <definedName name="I_sh_d2">#REF!</definedName>
    <definedName name="I_x">'[2]főtartó kezdet'!$P$60</definedName>
    <definedName name="idő">#REF!</definedName>
    <definedName name="Is_aa">#REF!</definedName>
    <definedName name="Is_bb">#REF!</definedName>
    <definedName name="Ix_A">#REF!</definedName>
    <definedName name="Ix_B">#REF!</definedName>
    <definedName name="Ix_C">#REF!</definedName>
    <definedName name="Ix_D">#REF!</definedName>
    <definedName name="Ixfa">#REF!</definedName>
    <definedName name="K_1">'[2]főtartó kezdet'!$P$69</definedName>
    <definedName name="K_2">'[2]főtartó kezdet'!$V$69</definedName>
    <definedName name="K_5fa">'[2]főtartó kezdet'!$M$112</definedName>
    <definedName name="kamra_m2">#REF!</definedName>
    <definedName name="Kfa">'[2]főtartó kezdet'!$V$81</definedName>
    <definedName name="KN2">#REF!</definedName>
    <definedName name="KN3">#REF!</definedName>
    <definedName name="KN4">#REF!</definedName>
    <definedName name="KN5">#REF!</definedName>
    <definedName name="KN6">#REF!</definedName>
    <definedName name="KN8">#REF!</definedName>
    <definedName name="konyha_m2">#REF!</definedName>
    <definedName name="KÚ">'[2]főtartó kezdet'!$K$3</definedName>
    <definedName name="l">'[2]főtartó kezdet'!$C$9</definedName>
    <definedName name="l_1">#REF!</definedName>
    <definedName name="L_FG">'[2]főtartó kezdet'!$U$116</definedName>
    <definedName name="lamdb_G">#REF!</definedName>
    <definedName name="lamvtg_G">#REF!</definedName>
    <definedName name="lap19">#REF!</definedName>
    <definedName name="lap28">#REF!</definedName>
    <definedName name="m">#REF!</definedName>
    <definedName name="M_0">'[2]főtartó kezdet'!$B$72</definedName>
    <definedName name="M_05">'[2]alap kon'!$AW$7:$AW$62</definedName>
    <definedName name="M_1">'[2]alap kon'!$DL$10:$DL$62</definedName>
    <definedName name="M_2">'[2]alap kon'!$AW$73:$AW$129</definedName>
    <definedName name="M_75">'[2]alap kon'!$FY$7:$FY$63</definedName>
    <definedName name="M_A">#REF!</definedName>
    <definedName name="M_FG">'[2]főtartó kezdet'!$W$127</definedName>
    <definedName name="M_pont">#REF!</definedName>
    <definedName name="M_Terv">#REF!</definedName>
    <definedName name="M2_05">#REF!</definedName>
    <definedName name="m2_euro" localSheetId="0">'00-05-01megallapodas'!#REF!</definedName>
    <definedName name="m2_euro" localSheetId="1">'calk-material'!#REF!</definedName>
    <definedName name="m2_euro">#REF!</definedName>
    <definedName name="m2_Ft" localSheetId="0">'00-05-01megallapodas'!#REF!</definedName>
    <definedName name="m2_Ft" localSheetId="1">'calk-material'!#REF!</definedName>
    <definedName name="m2_Ft">#REF!</definedName>
    <definedName name="m22_05">#REF!</definedName>
    <definedName name="m32_05">#REF!</definedName>
    <definedName name="mab">#REF!</definedName>
    <definedName name="mbel">#REF!</definedName>
    <definedName name="mdf">#REF!</definedName>
    <definedName name="mennyiség">#REF!</definedName>
    <definedName name="mennyiség2">#REF!</definedName>
    <definedName name="mérvadó05">'[2]alap kon'!$BE$7:$BE$62</definedName>
    <definedName name="mérvadó1">'[2]alap kon'!$DT$7:$DT$62</definedName>
    <definedName name="mérvadó2">'[2]alap kon'!$BE$73:$BE$129</definedName>
    <definedName name="mérvadó2_05">#REF!</definedName>
    <definedName name="Mérvadó75">'[2]alap kon'!$GG$7:$GG$63</definedName>
    <definedName name="Mh">'[2]főtartó kezdet'!$K$7</definedName>
    <definedName name="MHmax_5">'[2]főtartó kezdet'!$K$117</definedName>
    <definedName name="Mm">#REF!</definedName>
    <definedName name="mosdó_m2">#REF!</definedName>
    <definedName name="Mpont">'[2]főtartó kezdet'!$D$71</definedName>
    <definedName name="Msz">#REF!</definedName>
    <definedName name="norma05">'[2]alap kon'!$BA$7:$BA$62</definedName>
    <definedName name="norma1">'[2]alap kon'!$DP$7:$DP$62</definedName>
    <definedName name="norma2">'[2]alap kon'!$BA$73:$BA$129</definedName>
    <definedName name="norma2_05">#REF!</definedName>
    <definedName name="norma75">'[2]alap kon'!$GC$7:$GC$63</definedName>
    <definedName name="nulla">#REF!</definedName>
    <definedName name="nut">#REF!</definedName>
    <definedName name="nút">#REF!</definedName>
    <definedName name="_xlnm.Print_Area" localSheetId="0">'00-05-01megallapodas'!$B$1:$U$102</definedName>
    <definedName name="_xlnm.Print_Area" localSheetId="1">'calk-material'!$B$1:$AC$794</definedName>
    <definedName name="osb10">#REF!</definedName>
    <definedName name="osb10m3">#REF!</definedName>
    <definedName name="osb12">#REF!</definedName>
    <definedName name="osb12m3">#REF!</definedName>
    <definedName name="osb15">#REF!</definedName>
    <definedName name="osb15m3">#REF!</definedName>
    <definedName name="osb18">#REF!</definedName>
    <definedName name="osb18m3">#REF!</definedName>
    <definedName name="osb22">#REF!</definedName>
    <definedName name="osb22m3">#REF!</definedName>
    <definedName name="osb25">#REF!</definedName>
    <definedName name="osb25m3">#REF!</definedName>
    <definedName name="osb30">#REF!</definedName>
    <definedName name="osb30m3">#REF!</definedName>
    <definedName name="OSB6">#REF!</definedName>
    <definedName name="osb6m3">#REF!</definedName>
    <definedName name="osb8">#REF!</definedName>
    <definedName name="osb8m3">#REF!</definedName>
    <definedName name="őfm_2">'[2]alap kon'!$BB$73:$BB$129</definedName>
    <definedName name="őfm05">'[2]alap kon'!$BB$7:$BB$62</definedName>
    <definedName name="őfm75">'[2]alap kon'!$GD$7:$GD$63</definedName>
    <definedName name="őm2_05">'[2]alap kon'!$BC$7:$BC$62</definedName>
    <definedName name="őm2_1">'[2]alap kon'!$DR$7:$DR$62</definedName>
    <definedName name="őm2_2">'[2]alap kon'!$BC$73:$BC$129</definedName>
    <definedName name="őm2_75">'[2]alap kon'!$GE$7:$GE$63</definedName>
    <definedName name="őm3_05">'[2]alap kon'!$BD$7:$BD$62</definedName>
    <definedName name="őm3_1">'[2]alap kon'!$DS$7:$DS$62</definedName>
    <definedName name="őm3_2">'[2]alap kon'!$BD$73:$BD$129</definedName>
    <definedName name="őm3_75">'[2]alap kon'!$GF$7:$GF$63</definedName>
    <definedName name="őmf">'[2]alap kon'!$DQ$7:$DQ$62</definedName>
    <definedName name="őmf1">'[2]alap kon'!$DQ$7:$DQ$62</definedName>
    <definedName name="ÖSSZESEN">#REF!</definedName>
    <definedName name="összlam_vtg">#REF!</definedName>
    <definedName name="összrvtg_Ger">#REF!</definedName>
    <definedName name="p">'[2]főtartó kezdet'!$C$2</definedName>
    <definedName name="p_1">#REF!</definedName>
    <definedName name="p_FG">'[2]főtartó kezdet'!$X$129</definedName>
    <definedName name="Q_1">#REF!</definedName>
    <definedName name="Q_FG">'[2]főtartó kezdet'!$X$123</definedName>
    <definedName name="r_tömger">#REF!</definedName>
    <definedName name="ragacs">#REF!</definedName>
    <definedName name="ragacs01">#REF!</definedName>
    <definedName name="ragacs31">#REF!</definedName>
    <definedName name="rezsi">#REF!</definedName>
    <definedName name="ró">'[2]alap kon'!$BI$73:$BI$129</definedName>
    <definedName name="Ro.Fa">#REF!</definedName>
    <definedName name="ró05">'[2]alap kon'!$DX$7:$DX$62</definedName>
    <definedName name="ró1">'[2]alap kon'!$DX$7:$DX$62</definedName>
    <definedName name="ró125">'[2]alap kon'!$GK$7:$GK$63</definedName>
    <definedName name="ró2">'[2]alap kon'!$BI$73:$BI$129</definedName>
    <definedName name="ró2_05">#REF!</definedName>
    <definedName name="ró25">'[2]alap kon'!$BI$7:$BI$62</definedName>
    <definedName name="Rrúd">#REF!</definedName>
    <definedName name="Rrúd_szum">#REF!</definedName>
    <definedName name="s_1">'[2]főtartó kezdet'!$E$37</definedName>
    <definedName name="s_2">'[2]főtartó kezdet'!$D$62</definedName>
    <definedName name="s_3">'[2]főtartó kezdet'!$D$68</definedName>
    <definedName name="s_aa">#REF!</definedName>
    <definedName name="s_bb">#REF!</definedName>
    <definedName name="s_G1">#REF!</definedName>
    <definedName name="sa_1">#REF!</definedName>
    <definedName name="sa_2">#REF!</definedName>
    <definedName name="sb_1">#REF!</definedName>
    <definedName name="sb_2">#REF!</definedName>
    <definedName name="sc_1">#REF!</definedName>
    <definedName name="sc_2">#REF!</definedName>
    <definedName name="sd_1">#REF!</definedName>
    <definedName name="sd_2">#REF!</definedName>
    <definedName name="sE_1">#REF!</definedName>
    <definedName name="sE_2">#REF!</definedName>
    <definedName name="sF_1">#REF!</definedName>
    <definedName name="sF_2">#REF!</definedName>
    <definedName name="sh_a1">#REF!</definedName>
    <definedName name="sh_a2">#REF!</definedName>
    <definedName name="sh_b1">#REF!</definedName>
    <definedName name="sh_b2">#REF!</definedName>
    <definedName name="sh_c1">#REF!</definedName>
    <definedName name="sh_c2">#REF!</definedName>
    <definedName name="sh_d1">#REF!</definedName>
    <definedName name="sh_d2">#REF!</definedName>
    <definedName name="SHfa">'[2]főtartó kezdet'!$R$81</definedName>
    <definedName name="Shfa_5">'[2]főtartó kezdet'!$G$112</definedName>
    <definedName name="Shh">#REF!</definedName>
    <definedName name="Smeg">#REF!</definedName>
    <definedName name="Smeg1">#REF!</definedName>
    <definedName name="smeg2">#REF!</definedName>
    <definedName name="stény">#REF!</definedName>
    <definedName name="Stény1">#REF!</definedName>
    <definedName name="Stény2">#REF!</definedName>
    <definedName name="sűrűség">#REF!</definedName>
    <definedName name="sz">#REF!</definedName>
    <definedName name="SZ_05">'[2]alap kon'!$AX$7:$AX$62</definedName>
    <definedName name="SZ_1">'[2]alap kon'!$DM$7:$DM$62</definedName>
    <definedName name="SZ_2">'[2]alap kon'!$AX$73:$AX$129</definedName>
    <definedName name="SZ_75">'[2]alap kon'!$FZ$7:$FZ$63</definedName>
    <definedName name="SZ2_05">#REF!</definedName>
    <definedName name="sza">#REF!</definedName>
    <definedName name="szab">#REF!</definedName>
    <definedName name="szbel">#REF!</definedName>
    <definedName name="szélfogó_m2">#REF!</definedName>
    <definedName name="szorzo">#REF!</definedName>
    <definedName name="szorzó">#REF!</definedName>
    <definedName name="sztirol">#REF!</definedName>
    <definedName name="szum_fa">#REF!</definedName>
    <definedName name="Szum_FE">#REF!</definedName>
    <definedName name="szum_OSB">#REF!</definedName>
    <definedName name="szükséglet">#REF!</definedName>
    <definedName name="t_1">'[2]főtartó kezdet'!$Y$58</definedName>
    <definedName name="t_2">'[2]főtartó kezdet'!$Y$59</definedName>
    <definedName name="t_3">'[2]főtartó kezdet'!$Y$60</definedName>
    <definedName name="t_4">'[2]főtartó kezdet'!$Y$61</definedName>
    <definedName name="t_A">#REF!</definedName>
    <definedName name="t_a1">#REF!</definedName>
    <definedName name="t_a2">#REF!</definedName>
    <definedName name="t_aa">#REF!</definedName>
    <definedName name="t_B">#REF!</definedName>
    <definedName name="t_b1">#REF!</definedName>
    <definedName name="t_b2">#REF!</definedName>
    <definedName name="t_bb">#REF!</definedName>
    <definedName name="t_c1">#REF!</definedName>
    <definedName name="t_c2">#REF!</definedName>
    <definedName name="t_d1">#REF!</definedName>
    <definedName name="t_d2">#REF!</definedName>
    <definedName name="t_E1">#REF!</definedName>
    <definedName name="t_E2">#REF!</definedName>
    <definedName name="t_F1">#REF!</definedName>
    <definedName name="t_F2">#REF!</definedName>
    <definedName name="t_ha1">#REF!</definedName>
    <definedName name="t_ha2">#REF!</definedName>
    <definedName name="t_hb1">#REF!</definedName>
    <definedName name="t_hb2">#REF!</definedName>
    <definedName name="t_hc1">#REF!</definedName>
    <definedName name="t_hc2">#REF!</definedName>
    <definedName name="t_hd1">#REF!</definedName>
    <definedName name="t_hd2">#REF!</definedName>
    <definedName name="Teher">#REF!</definedName>
    <definedName name="tg">#REF!</definedName>
    <definedName name="tji" localSheetId="1">'calk-material'!$B$512</definedName>
    <definedName name="tji">#REF!</definedName>
    <definedName name="UNI10">#REF!</definedName>
    <definedName name="UNI12">#REF!</definedName>
    <definedName name="UNI13">#REF!</definedName>
    <definedName name="uni14">#REF!</definedName>
    <definedName name="UNI16">#REF!</definedName>
    <definedName name="UNI18">#REF!</definedName>
    <definedName name="UNI20">#REF!</definedName>
    <definedName name="üháló">#REF!</definedName>
    <definedName name="v">#REF!</definedName>
    <definedName name="v_3">'[2]főtartó kezdet'!$B$70</definedName>
    <definedName name="v_4">#REF!</definedName>
    <definedName name="v_a1">#REF!</definedName>
    <definedName name="v_a1red">#REF!</definedName>
    <definedName name="v_a2">#REF!</definedName>
    <definedName name="v_a2red">#REF!</definedName>
    <definedName name="v_ab">#REF!</definedName>
    <definedName name="v_b1">#REF!</definedName>
    <definedName name="v_b1red">#REF!</definedName>
    <definedName name="v_b2">#REF!</definedName>
    <definedName name="v_b2red">#REF!</definedName>
    <definedName name="v_c1">#REF!</definedName>
    <definedName name="v_c2">#REF!</definedName>
    <definedName name="v_d1">#REF!</definedName>
    <definedName name="v_d2">#REF!</definedName>
    <definedName name="v_E1">#REF!</definedName>
    <definedName name="v_E2">#REF!</definedName>
    <definedName name="v_F1">#REF!</definedName>
    <definedName name="v_F2">#REF!</definedName>
    <definedName name="v_G1">#REF!</definedName>
    <definedName name="v_ha1">#REF!</definedName>
    <definedName name="v_ha1red">#REF!</definedName>
    <definedName name="v_ha2">#REF!</definedName>
    <definedName name="v_ha2red">#REF!</definedName>
    <definedName name="v_hb1">#REF!</definedName>
    <definedName name="v_hb1red">#REF!</definedName>
    <definedName name="v_hb2">#REF!</definedName>
    <definedName name="v_hb2red">#REF!</definedName>
    <definedName name="v_hc1">#REF!</definedName>
    <definedName name="v_hc2">#REF!</definedName>
    <definedName name="v_hd1">#REF!</definedName>
    <definedName name="v_hd2">#REF!</definedName>
    <definedName name="vakolat">#REF!</definedName>
    <definedName name="vha_a1red">#REF!</definedName>
    <definedName name="vha_a2red">#REF!</definedName>
    <definedName name="vha_b1red">#REF!</definedName>
    <definedName name="vha_b2red">#REF!</definedName>
    <definedName name="vha_ha1red">#REF!</definedName>
    <definedName name="vha_ha2red">#REF!</definedName>
    <definedName name="vha_hb1red">#REF!</definedName>
    <definedName name="vha_hb2red">#REF!</definedName>
    <definedName name="vtg">#REF!</definedName>
    <definedName name="WDF10">#REF!</definedName>
    <definedName name="WDF5">#REF!</definedName>
    <definedName name="WDF8">#REF!</definedName>
    <definedName name="y_1">'[2]főtartó kezdet'!$H$43</definedName>
    <definedName name="y_2">'[2]főtartó kezdet'!$H$57</definedName>
    <definedName name="y_3">'[2]főtartó kezdet'!$H$68</definedName>
    <definedName name="y_4">'[2]főtartó kezdet'!$W$34</definedName>
    <definedName name="y_5">'[2]főtartó kezdet'!$Q$109</definedName>
    <definedName name="Y_A">#REF!</definedName>
    <definedName name="y_aa">#REF!</definedName>
    <definedName name="Y_Aszum">#REF!</definedName>
    <definedName name="Y_B">#REF!</definedName>
    <definedName name="y_bb">#REF!</definedName>
    <definedName name="Y_Bszum">#REF!</definedName>
    <definedName name="Y_cszum">#REF!</definedName>
    <definedName name="Y_Dszum">#REF!</definedName>
    <definedName name="y_s">'[2]főtartó kezdet'!$X$46</definedName>
    <definedName name="y_sfa">'[2]főtartó kezdet'!$O$46</definedName>
    <definedName name="y_szum">#REF!</definedName>
    <definedName name="ya_1">#REF!</definedName>
    <definedName name="ya_2">#REF!</definedName>
    <definedName name="yb_1">#REF!</definedName>
    <definedName name="yb_2">#REF!</definedName>
    <definedName name="yc_1">#REF!</definedName>
    <definedName name="yc_2">#REF!</definedName>
    <definedName name="yd_1">#REF!</definedName>
    <definedName name="yd_2">#REF!</definedName>
    <definedName name="yE1">#REF!</definedName>
    <definedName name="yE2">#REF!</definedName>
    <definedName name="yF1">#REF!</definedName>
    <definedName name="yF2">#REF!</definedName>
    <definedName name="yG1">#REF!</definedName>
    <definedName name="yh_a1">#REF!</definedName>
    <definedName name="yh_a2">#REF!</definedName>
    <definedName name="yh_b1">#REF!</definedName>
    <definedName name="yh_b2">#REF!</definedName>
    <definedName name="yh_c1">#REF!</definedName>
    <definedName name="yh_c2">#REF!</definedName>
    <definedName name="yh_d1">#REF!</definedName>
    <definedName name="yh_d2">#REF!</definedName>
    <definedName name="ysfa">'[2]főtartó kezdet'!$O$46</definedName>
  </definedNames>
  <calcPr fullCalcOnLoad="1"/>
</workbook>
</file>

<file path=xl/sharedStrings.xml><?xml version="1.0" encoding="utf-8"?>
<sst xmlns="http://schemas.openxmlformats.org/spreadsheetml/2006/main" count="2330" uniqueCount="808">
  <si>
    <t>Födémpallók  1.  (könnyű)   -    Födémpallók  1.  (könnyű)   -    Födémpallók  1.  (könnyű)   -    Födémpallók  1.  (könnyű)   -    Födémpallók  1.  (könnyű)   -    Födémpallók  1.  (könnyű)   -    Födémpallók  1.  (könnyű)   -    Födémpallók  1.  (könnyű</t>
  </si>
  <si>
    <t>PK 330.132.07</t>
  </si>
  <si>
    <t>PK 330.99.07</t>
  </si>
  <si>
    <t>PK 330.66.07</t>
  </si>
  <si>
    <t>PK 330.33.07</t>
  </si>
  <si>
    <t>PK 330.132.11</t>
  </si>
  <si>
    <t>PK 330.99.11</t>
  </si>
  <si>
    <t>PK 330.66.11</t>
  </si>
  <si>
    <t>PK 330.33.11</t>
  </si>
  <si>
    <t>PK 462.132.11</t>
  </si>
  <si>
    <t>PK 462.99.11</t>
  </si>
  <si>
    <t>PK 462.66.11</t>
  </si>
  <si>
    <t>PK 462.33.11</t>
  </si>
  <si>
    <t xml:space="preserve">Födémpallók  II. (nehéz)   -    Födémpallók  II. (nehéz)   -    Födémpallók  II. (nehéz)   -    Födémpallók  II. (nehéz)   -    Födémpallók  II. (nehéz)   -    Födémpallók  II. (nehéz)   -    Födémpallók  II. (nehéz)   -    Födémpallók  II. (nehéz)   -   </t>
  </si>
  <si>
    <t>PN 726.66.26</t>
  </si>
  <si>
    <t>PN 726.33.26</t>
  </si>
  <si>
    <t>PN 858.66.26</t>
  </si>
  <si>
    <t>PN 858.33.26</t>
  </si>
  <si>
    <t>PN 462.66.36</t>
  </si>
  <si>
    <t>PN 462.33.36</t>
  </si>
  <si>
    <t>PN 726.66.36</t>
  </si>
  <si>
    <t>PN 726.33.36</t>
  </si>
  <si>
    <t>PN 858.66.36</t>
  </si>
  <si>
    <t>PN 858.33.36</t>
  </si>
  <si>
    <t xml:space="preserve">TJI   Födémpallók    -    TJI   Födémpallók    -    TJI   Födémpallók    -    TJI   Födémpallók    -    TJI   Födémpallók    -    TJI   Födémpallók    -    TJI   Födémpallók    -    TJI   Födémpallók    -    TJI   Födémpallók    -    TJI   Födémpallók    </t>
  </si>
  <si>
    <t>Födém-gerendák könnyű    -     Födém-gerendák könnyű    -     Födém-gerendák könnyű    -     Födém-gerendák könnyű    -     Födém-gerendák könnyű    -     Födém-gerendák könnyű    -     Födém-gerendák könnyű    -     Födém-gerendák könnyű    -     Födém-g</t>
  </si>
  <si>
    <t>Födém-gerendák TJI   -      Födém-gerendák TJI   -      Födém-gerendák TJI   -      Födém-gerendák TJI   -      Födém-gerendák TJI   -      Födém-gerendák TJI   -      Födém-gerendák TJI   -      Födém-gerendák TJI   -      Födém-gerendák TJI   -      Föd</t>
  </si>
  <si>
    <r>
      <t>TJI</t>
    </r>
    <r>
      <rPr>
        <sz val="8"/>
        <color indexed="55"/>
        <rFont val="Arial Narrow"/>
        <family val="2"/>
      </rPr>
      <t xml:space="preserve"> 726.66.26</t>
    </r>
  </si>
  <si>
    <r>
      <t xml:space="preserve">TJI </t>
    </r>
    <r>
      <rPr>
        <sz val="8"/>
        <color indexed="8"/>
        <rFont val="Arial Narrow"/>
        <family val="2"/>
      </rPr>
      <t>726.33.26</t>
    </r>
  </si>
  <si>
    <r>
      <t>TJI</t>
    </r>
    <r>
      <rPr>
        <sz val="8"/>
        <color indexed="55"/>
        <rFont val="Arial Narrow"/>
        <family val="2"/>
      </rPr>
      <t xml:space="preserve"> 858.66.26</t>
    </r>
  </si>
  <si>
    <r>
      <t>TJI</t>
    </r>
    <r>
      <rPr>
        <sz val="8"/>
        <rFont val="Arial Narrow"/>
        <family val="2"/>
      </rPr>
      <t xml:space="preserve"> 462.66.36</t>
    </r>
  </si>
  <si>
    <r>
      <t>TJI</t>
    </r>
    <r>
      <rPr>
        <sz val="8"/>
        <rFont val="Arial Narrow"/>
        <family val="2"/>
      </rPr>
      <t xml:space="preserve"> 462.33.36</t>
    </r>
  </si>
  <si>
    <r>
      <t>TJI</t>
    </r>
    <r>
      <rPr>
        <sz val="8"/>
        <rFont val="Arial Narrow"/>
        <family val="2"/>
      </rPr>
      <t xml:space="preserve"> 726.66.36</t>
    </r>
  </si>
  <si>
    <r>
      <t>TJI</t>
    </r>
    <r>
      <rPr>
        <sz val="8"/>
        <rFont val="Arial Narrow"/>
        <family val="2"/>
      </rPr>
      <t xml:space="preserve"> 726.33.36</t>
    </r>
  </si>
  <si>
    <r>
      <t>TJI</t>
    </r>
    <r>
      <rPr>
        <sz val="8"/>
        <rFont val="Arial Narrow"/>
        <family val="2"/>
      </rPr>
      <t xml:space="preserve"> 858.66.36</t>
    </r>
  </si>
  <si>
    <r>
      <t>TJI</t>
    </r>
    <r>
      <rPr>
        <sz val="8"/>
        <rFont val="Arial Narrow"/>
        <family val="2"/>
      </rPr>
      <t xml:space="preserve"> 858.33.36</t>
    </r>
  </si>
  <si>
    <r>
      <t xml:space="preserve">TJI </t>
    </r>
    <r>
      <rPr>
        <sz val="8"/>
        <rFont val="Arial Narrow"/>
        <family val="2"/>
      </rPr>
      <t>1056.66.36</t>
    </r>
  </si>
  <si>
    <r>
      <t xml:space="preserve">TJI </t>
    </r>
    <r>
      <rPr>
        <sz val="8"/>
        <rFont val="Arial Narrow"/>
        <family val="2"/>
      </rPr>
      <t>1056.33.36</t>
    </r>
  </si>
  <si>
    <r>
      <t xml:space="preserve">TJI </t>
    </r>
    <r>
      <rPr>
        <sz val="8"/>
        <rFont val="Arial Narrow"/>
        <family val="2"/>
      </rPr>
      <t>264.66.40</t>
    </r>
  </si>
  <si>
    <r>
      <t>TJI</t>
    </r>
    <r>
      <rPr>
        <sz val="8"/>
        <rFont val="Arial Narrow"/>
        <family val="2"/>
      </rPr>
      <t xml:space="preserve"> 264.33.40</t>
    </r>
  </si>
  <si>
    <r>
      <t>TJI</t>
    </r>
    <r>
      <rPr>
        <sz val="8"/>
        <rFont val="Arial Narrow"/>
        <family val="2"/>
      </rPr>
      <t xml:space="preserve"> 330.66.40</t>
    </r>
  </si>
  <si>
    <r>
      <t>TJI</t>
    </r>
    <r>
      <rPr>
        <sz val="8"/>
        <rFont val="Arial Narrow"/>
        <family val="2"/>
      </rPr>
      <t xml:space="preserve"> 330.33.40</t>
    </r>
  </si>
  <si>
    <r>
      <t>TJI</t>
    </r>
    <r>
      <rPr>
        <sz val="8"/>
        <rFont val="Arial Narrow"/>
        <family val="2"/>
      </rPr>
      <t xml:space="preserve"> 396.66.40</t>
    </r>
  </si>
  <si>
    <r>
      <t>TJI</t>
    </r>
    <r>
      <rPr>
        <sz val="8"/>
        <rFont val="Arial Narrow"/>
        <family val="2"/>
      </rPr>
      <t xml:space="preserve"> 396.33.40</t>
    </r>
  </si>
  <si>
    <r>
      <t>TJI</t>
    </r>
    <r>
      <rPr>
        <sz val="8"/>
        <rFont val="Arial Narrow"/>
        <family val="2"/>
      </rPr>
      <t xml:space="preserve"> 462.66.40</t>
    </r>
  </si>
  <si>
    <r>
      <t>TJI</t>
    </r>
    <r>
      <rPr>
        <sz val="8"/>
        <rFont val="Arial Narrow"/>
        <family val="2"/>
      </rPr>
      <t xml:space="preserve"> 462.33.40</t>
    </r>
  </si>
  <si>
    <r>
      <t xml:space="preserve">TJI </t>
    </r>
    <r>
      <rPr>
        <sz val="8"/>
        <rFont val="Arial Narrow"/>
        <family val="2"/>
      </rPr>
      <t>528.66.40</t>
    </r>
  </si>
  <si>
    <r>
      <t>TJI</t>
    </r>
    <r>
      <rPr>
        <sz val="8"/>
        <rFont val="Arial Narrow"/>
        <family val="2"/>
      </rPr>
      <t xml:space="preserve"> 528.33.40</t>
    </r>
  </si>
  <si>
    <r>
      <t xml:space="preserve">TJI </t>
    </r>
    <r>
      <rPr>
        <sz val="8"/>
        <rFont val="Arial Narrow"/>
        <family val="2"/>
      </rPr>
      <t>594.66.40</t>
    </r>
  </si>
  <si>
    <r>
      <t>TJI</t>
    </r>
    <r>
      <rPr>
        <sz val="8"/>
        <rFont val="Arial Narrow"/>
        <family val="2"/>
      </rPr>
      <t xml:space="preserve"> 594.33.40</t>
    </r>
  </si>
  <si>
    <r>
      <t>TJI</t>
    </r>
    <r>
      <rPr>
        <sz val="8"/>
        <rFont val="Arial Narrow"/>
        <family val="2"/>
      </rPr>
      <t xml:space="preserve"> 660.66.40</t>
    </r>
  </si>
  <si>
    <r>
      <t>TJI</t>
    </r>
    <r>
      <rPr>
        <sz val="8"/>
        <rFont val="Arial Narrow"/>
        <family val="2"/>
      </rPr>
      <t xml:space="preserve"> 660.33.40</t>
    </r>
  </si>
  <si>
    <r>
      <t>TJI</t>
    </r>
    <r>
      <rPr>
        <sz val="8"/>
        <rFont val="Arial Narrow"/>
        <family val="2"/>
      </rPr>
      <t xml:space="preserve"> 726.66.40</t>
    </r>
  </si>
  <si>
    <r>
      <t>TJI</t>
    </r>
    <r>
      <rPr>
        <sz val="8"/>
        <rFont val="Arial Narrow"/>
        <family val="2"/>
      </rPr>
      <t xml:space="preserve"> 726.33.40</t>
    </r>
  </si>
  <si>
    <r>
      <t xml:space="preserve">TJI </t>
    </r>
    <r>
      <rPr>
        <sz val="8"/>
        <rFont val="Arial Narrow"/>
        <family val="2"/>
      </rPr>
      <t>792.66.40</t>
    </r>
  </si>
  <si>
    <r>
      <t>TJI</t>
    </r>
    <r>
      <rPr>
        <sz val="8"/>
        <rFont val="Arial Narrow"/>
        <family val="2"/>
      </rPr>
      <t xml:space="preserve"> 792.33.40</t>
    </r>
  </si>
  <si>
    <r>
      <t>TJI</t>
    </r>
    <r>
      <rPr>
        <sz val="8"/>
        <rFont val="Arial Narrow"/>
        <family val="2"/>
      </rPr>
      <t xml:space="preserve"> 858.66.40</t>
    </r>
  </si>
  <si>
    <r>
      <t>TJI</t>
    </r>
    <r>
      <rPr>
        <sz val="8"/>
        <rFont val="Arial Narrow"/>
        <family val="2"/>
      </rPr>
      <t xml:space="preserve"> 858.33.40</t>
    </r>
  </si>
  <si>
    <r>
      <t>TJI</t>
    </r>
    <r>
      <rPr>
        <sz val="8"/>
        <rFont val="Arial Narrow"/>
        <family val="2"/>
      </rPr>
      <t xml:space="preserve"> 924.66.40</t>
    </r>
  </si>
  <si>
    <r>
      <t>TJI</t>
    </r>
    <r>
      <rPr>
        <sz val="8"/>
        <rFont val="Arial Narrow"/>
        <family val="2"/>
      </rPr>
      <t xml:space="preserve"> 924.33.40</t>
    </r>
  </si>
  <si>
    <r>
      <t xml:space="preserve">TJI </t>
    </r>
    <r>
      <rPr>
        <sz val="8"/>
        <rFont val="Arial Narrow"/>
        <family val="2"/>
      </rPr>
      <t>1056.66.40</t>
    </r>
  </si>
  <si>
    <r>
      <t xml:space="preserve">TJI </t>
    </r>
    <r>
      <rPr>
        <sz val="8"/>
        <rFont val="Arial Narrow"/>
        <family val="2"/>
      </rPr>
      <t>1056.33.40</t>
    </r>
  </si>
  <si>
    <r>
      <t>TJI</t>
    </r>
    <r>
      <rPr>
        <sz val="8"/>
        <rFont val="Arial Narrow"/>
        <family val="2"/>
      </rPr>
      <t xml:space="preserve"> 1056.66.40</t>
    </r>
  </si>
  <si>
    <r>
      <t>TJI</t>
    </r>
    <r>
      <rPr>
        <sz val="8"/>
        <rFont val="Arial Narrow"/>
        <family val="2"/>
      </rPr>
      <t xml:space="preserve"> 1056.33.40</t>
    </r>
  </si>
  <si>
    <r>
      <t>Tennivalók:</t>
    </r>
    <r>
      <rPr>
        <b/>
        <i/>
        <sz val="8"/>
        <rFont val="Times New Roman"/>
        <family val="1"/>
      </rPr>
      <t xml:space="preserve">     </t>
    </r>
    <r>
      <rPr>
        <i/>
        <sz val="8"/>
        <rFont val="Times New Roman"/>
        <family val="1"/>
      </rPr>
      <t xml:space="preserve">jelen megrendelőlapot, amely a köztünk létrejött megállapodás elválaszthatatlan része, 3 azaz három példányban kérjük kinyomtatva, aláírva címünkre eljuttatni.  </t>
    </r>
  </si>
  <si>
    <t>Ebből egy általunk is aláírt példányt a 4.pontban taglalt visszaigazolással (határidők, tételes részletek stb.) együtt postázzuk ki, illetve vissza Önnek.</t>
  </si>
  <si>
    <t>Tel: 0630 275 2235</t>
  </si>
  <si>
    <r>
      <t xml:space="preserve">... a mai napi </t>
    </r>
    <r>
      <rPr>
        <b/>
        <sz val="12"/>
        <color indexed="12"/>
        <rFont val="Arial Narrow"/>
        <family val="2"/>
      </rPr>
      <t xml:space="preserve"> Forint / EURO</t>
    </r>
    <r>
      <rPr>
        <sz val="12"/>
        <color indexed="12"/>
        <rFont val="Arial Narrow"/>
        <family val="2"/>
      </rPr>
      <t xml:space="preserve">  árfolyam rögzítése, </t>
    </r>
    <r>
      <rPr>
        <i/>
        <sz val="8"/>
        <color indexed="12"/>
        <rFont val="Arial Narrow"/>
        <family val="2"/>
      </rPr>
      <t xml:space="preserve">(úgy lesz valóságos)  </t>
    </r>
    <r>
      <rPr>
        <sz val="8"/>
        <color indexed="12"/>
        <rFont val="Arial Narrow"/>
        <family val="2"/>
      </rPr>
      <t xml:space="preserve">          &gt;&gt;&gt; </t>
    </r>
  </si>
  <si>
    <t>Kiterített  [m]</t>
  </si>
  <si>
    <r>
      <t xml:space="preserve">FALAK </t>
    </r>
    <r>
      <rPr>
        <b/>
        <sz val="14"/>
        <rFont val="Arial"/>
        <family val="2"/>
      </rPr>
      <t>16</t>
    </r>
    <r>
      <rPr>
        <b/>
        <sz val="10"/>
        <rFont val="Arial"/>
        <family val="2"/>
      </rPr>
      <t xml:space="preserve"> cm</t>
    </r>
  </si>
  <si>
    <r>
      <t xml:space="preserve">FALAK </t>
    </r>
    <r>
      <rPr>
        <b/>
        <sz val="16"/>
        <rFont val="Arial"/>
        <family val="2"/>
      </rPr>
      <t>13</t>
    </r>
    <r>
      <rPr>
        <b/>
        <sz val="12"/>
        <rFont val="Arial"/>
        <family val="2"/>
      </rPr>
      <t xml:space="preserve"> cm</t>
    </r>
  </si>
  <si>
    <r>
      <t xml:space="preserve">FALAK </t>
    </r>
    <r>
      <rPr>
        <b/>
        <sz val="16"/>
        <rFont val="Arial"/>
        <family val="2"/>
      </rPr>
      <t>11</t>
    </r>
    <r>
      <rPr>
        <b/>
        <sz val="12"/>
        <rFont val="Arial"/>
        <family val="2"/>
      </rPr>
      <t xml:space="preserve"> cm</t>
    </r>
  </si>
  <si>
    <r>
      <t>7</t>
    </r>
    <r>
      <rPr>
        <b/>
        <sz val="8"/>
        <rFont val="Arial"/>
        <family val="2"/>
      </rPr>
      <t xml:space="preserve"> cm</t>
    </r>
  </si>
  <si>
    <r>
      <t>Tartó falak</t>
    </r>
    <r>
      <rPr>
        <b/>
        <i/>
        <sz val="8"/>
        <rFont val="Arial"/>
        <family val="2"/>
      </rPr>
      <t xml:space="preserve"> - </t>
    </r>
    <r>
      <rPr>
        <b/>
        <i/>
        <sz val="16"/>
        <rFont val="Arial"/>
        <family val="2"/>
      </rPr>
      <t>7</t>
    </r>
    <r>
      <rPr>
        <i/>
        <sz val="8"/>
        <rFont val="Arial"/>
        <family val="2"/>
      </rPr>
      <t xml:space="preserve"> (alkalmazható válaszfalként is)</t>
    </r>
  </si>
  <si>
    <r>
      <t>TJI föd.palló</t>
    </r>
    <r>
      <rPr>
        <sz val="8"/>
        <color indexed="21"/>
        <rFont val="Arial"/>
        <family val="0"/>
      </rPr>
      <t xml:space="preserve"> falvégre-, </t>
    </r>
    <r>
      <rPr>
        <i/>
        <sz val="8"/>
        <color indexed="21"/>
        <rFont val="Arial"/>
        <family val="2"/>
      </rPr>
      <t xml:space="preserve"> falközbe (am. un. függesztett)</t>
    </r>
  </si>
  <si>
    <t>PN 264.66.26</t>
  </si>
  <si>
    <t>PN 264.33.26</t>
  </si>
  <si>
    <t>PN 330.66.26</t>
  </si>
  <si>
    <t>PN 330.33.26</t>
  </si>
  <si>
    <t>PN 396.66.26</t>
  </si>
  <si>
    <t>PN 396.33.26</t>
  </si>
  <si>
    <t>PN 462.66.26</t>
  </si>
  <si>
    <t>PN 462.33.26</t>
  </si>
  <si>
    <t>PN 528.66.26</t>
  </si>
  <si>
    <t>PN 528.33.26</t>
  </si>
  <si>
    <t>PN 594.66.26</t>
  </si>
  <si>
    <t>PN 594.33.26</t>
  </si>
  <si>
    <t>PN 660.66.26</t>
  </si>
  <si>
    <t>PN 660.33.26</t>
  </si>
  <si>
    <t>PN 792.66.26</t>
  </si>
  <si>
    <t>PN 792.33.26</t>
  </si>
  <si>
    <t>PN 924.66.26</t>
  </si>
  <si>
    <t>PN 924.33.26</t>
  </si>
  <si>
    <t>PN 264.66.36</t>
  </si>
  <si>
    <t>PN 264.33.36</t>
  </si>
  <si>
    <t>PN 330.66.36</t>
  </si>
  <si>
    <t>PN 330.33.36</t>
  </si>
  <si>
    <t>PN 396.66.36</t>
  </si>
  <si>
    <t>PN 396.33.36</t>
  </si>
  <si>
    <t>PN 528.66.36</t>
  </si>
  <si>
    <t>PN 528.33.36</t>
  </si>
  <si>
    <t>PN 594.66.36</t>
  </si>
  <si>
    <t>PN 594.33.36</t>
  </si>
  <si>
    <t>PN 660.66.36</t>
  </si>
  <si>
    <t>PN 660.33.36</t>
  </si>
  <si>
    <t>PN 792.66.36</t>
  </si>
  <si>
    <t>PN 792.33.36</t>
  </si>
  <si>
    <t>PN 924.66.36</t>
  </si>
  <si>
    <t>PN 924.33.36</t>
  </si>
  <si>
    <t>PN 1056.66.36</t>
  </si>
  <si>
    <t>PN 1056.33.36</t>
  </si>
  <si>
    <t xml:space="preserve">TJI </t>
  </si>
  <si>
    <r>
      <t>Palló falra/</t>
    </r>
    <r>
      <rPr>
        <i/>
        <sz val="7"/>
        <color indexed="10"/>
        <rFont val="Arial"/>
        <family val="2"/>
      </rPr>
      <t>am. függ</t>
    </r>
  </si>
  <si>
    <r>
      <t xml:space="preserve">vékony gerinces hőhíd szegény </t>
    </r>
    <r>
      <rPr>
        <b/>
        <sz val="12"/>
        <rFont val="Arial"/>
        <family val="2"/>
      </rPr>
      <t>Födémpallók  III.</t>
    </r>
    <r>
      <rPr>
        <sz val="8"/>
        <rFont val="Arial"/>
        <family val="2"/>
      </rPr>
      <t xml:space="preserve"> (alacsony energiájú és Aktív  -    Passzívházak ajánlott eleme)</t>
    </r>
  </si>
  <si>
    <t>U érték 0,09... 0,14 W/m2K</t>
  </si>
  <si>
    <t>Összegzések</t>
  </si>
  <si>
    <t>-   vége   -</t>
  </si>
  <si>
    <t>Össz LEGO építőelem  és praktikus kiegészítők:</t>
  </si>
  <si>
    <r>
      <t xml:space="preserve">TJI Födém - Gerendák  </t>
    </r>
    <r>
      <rPr>
        <i/>
        <sz val="8"/>
        <rFont val="Arial"/>
        <family val="2"/>
      </rPr>
      <t>(hőhídszegény karcsú gerinc)</t>
    </r>
  </si>
  <si>
    <r>
      <t xml:space="preserve">TJI </t>
    </r>
    <r>
      <rPr>
        <sz val="8"/>
        <color indexed="8"/>
        <rFont val="Arial Narrow"/>
        <family val="2"/>
      </rPr>
      <t>264.66.26</t>
    </r>
  </si>
  <si>
    <r>
      <t xml:space="preserve">TJI </t>
    </r>
    <r>
      <rPr>
        <sz val="8"/>
        <color indexed="8"/>
        <rFont val="Arial Narrow"/>
        <family val="2"/>
      </rPr>
      <t>264.33.26</t>
    </r>
  </si>
  <si>
    <r>
      <t>TJI</t>
    </r>
    <r>
      <rPr>
        <sz val="8"/>
        <color indexed="8"/>
        <rFont val="Arial Narrow"/>
        <family val="2"/>
      </rPr>
      <t xml:space="preserve"> 330.66.26</t>
    </r>
  </si>
  <si>
    <r>
      <t xml:space="preserve">TJI </t>
    </r>
    <r>
      <rPr>
        <sz val="8"/>
        <color indexed="8"/>
        <rFont val="Arial Narrow"/>
        <family val="2"/>
      </rPr>
      <t>330.33.26</t>
    </r>
  </si>
  <si>
    <r>
      <t>TJI</t>
    </r>
    <r>
      <rPr>
        <sz val="8"/>
        <color indexed="8"/>
        <rFont val="Arial Narrow"/>
        <family val="2"/>
      </rPr>
      <t xml:space="preserve"> 396.66.26</t>
    </r>
  </si>
  <si>
    <r>
      <t>TJI</t>
    </r>
    <r>
      <rPr>
        <sz val="8"/>
        <color indexed="8"/>
        <rFont val="Arial Narrow"/>
        <family val="2"/>
      </rPr>
      <t xml:space="preserve"> 396.33.26</t>
    </r>
  </si>
  <si>
    <r>
      <t>TJI</t>
    </r>
    <r>
      <rPr>
        <sz val="8"/>
        <color indexed="8"/>
        <rFont val="Arial Narrow"/>
        <family val="2"/>
      </rPr>
      <t xml:space="preserve"> 462.66.26</t>
    </r>
  </si>
  <si>
    <r>
      <t xml:space="preserve">TJI </t>
    </r>
    <r>
      <rPr>
        <sz val="8"/>
        <color indexed="8"/>
        <rFont val="Arial Narrow"/>
        <family val="2"/>
      </rPr>
      <t>462.33.26</t>
    </r>
  </si>
  <si>
    <r>
      <t xml:space="preserve">TJI </t>
    </r>
    <r>
      <rPr>
        <sz val="8"/>
        <color indexed="8"/>
        <rFont val="Arial Narrow"/>
        <family val="2"/>
      </rPr>
      <t>528.66.26</t>
    </r>
  </si>
  <si>
    <r>
      <t>TJI</t>
    </r>
    <r>
      <rPr>
        <sz val="8"/>
        <color indexed="8"/>
        <rFont val="Arial Narrow"/>
        <family val="2"/>
      </rPr>
      <t xml:space="preserve"> 528.33.26</t>
    </r>
  </si>
  <si>
    <r>
      <t>TJI</t>
    </r>
    <r>
      <rPr>
        <sz val="8"/>
        <color indexed="8"/>
        <rFont val="Arial Narrow"/>
        <family val="2"/>
      </rPr>
      <t xml:space="preserve"> 594.66.26</t>
    </r>
  </si>
  <si>
    <r>
      <t>TJI</t>
    </r>
    <r>
      <rPr>
        <sz val="8"/>
        <color indexed="8"/>
        <rFont val="Arial Narrow"/>
        <family val="2"/>
      </rPr>
      <t xml:space="preserve"> 594.33.26</t>
    </r>
  </si>
  <si>
    <r>
      <t>TJI</t>
    </r>
    <r>
      <rPr>
        <sz val="8"/>
        <color indexed="8"/>
        <rFont val="Arial Narrow"/>
        <family val="2"/>
      </rPr>
      <t xml:space="preserve"> 660.66.26</t>
    </r>
  </si>
  <si>
    <r>
      <t>TJI</t>
    </r>
    <r>
      <rPr>
        <sz val="8"/>
        <color indexed="8"/>
        <rFont val="Arial Narrow"/>
        <family val="2"/>
      </rPr>
      <t xml:space="preserve"> 660.33.26</t>
    </r>
  </si>
  <si>
    <r>
      <t>TJI</t>
    </r>
    <r>
      <rPr>
        <sz val="8"/>
        <color indexed="55"/>
        <rFont val="Arial Narrow"/>
        <family val="2"/>
      </rPr>
      <t xml:space="preserve"> 792.66.26</t>
    </r>
  </si>
  <si>
    <r>
      <t xml:space="preserve">TJI </t>
    </r>
    <r>
      <rPr>
        <sz val="8"/>
        <color indexed="8"/>
        <rFont val="Arial Narrow"/>
        <family val="2"/>
      </rPr>
      <t>792.33.26</t>
    </r>
  </si>
  <si>
    <r>
      <t>TJI</t>
    </r>
    <r>
      <rPr>
        <sz val="8"/>
        <color indexed="8"/>
        <rFont val="Arial Narrow"/>
        <family val="2"/>
      </rPr>
      <t xml:space="preserve"> 858.33.25</t>
    </r>
  </si>
  <si>
    <r>
      <t>TJI</t>
    </r>
    <r>
      <rPr>
        <sz val="8"/>
        <color indexed="55"/>
        <rFont val="Arial Narrow"/>
        <family val="2"/>
      </rPr>
      <t xml:space="preserve"> 924.66.26</t>
    </r>
  </si>
  <si>
    <r>
      <t>TJI</t>
    </r>
    <r>
      <rPr>
        <sz val="8"/>
        <color indexed="8"/>
        <rFont val="Arial Narrow"/>
        <family val="2"/>
      </rPr>
      <t xml:space="preserve"> 924.33.26</t>
    </r>
  </si>
  <si>
    <r>
      <t xml:space="preserve">TJI </t>
    </r>
    <r>
      <rPr>
        <sz val="8"/>
        <rFont val="Arial Narrow"/>
        <family val="2"/>
      </rPr>
      <t>264.66.36</t>
    </r>
  </si>
  <si>
    <r>
      <t>TJI</t>
    </r>
    <r>
      <rPr>
        <sz val="8"/>
        <rFont val="Arial Narrow"/>
        <family val="2"/>
      </rPr>
      <t xml:space="preserve"> 264.33.36</t>
    </r>
  </si>
  <si>
    <r>
      <t>TJI</t>
    </r>
    <r>
      <rPr>
        <sz val="8"/>
        <rFont val="Arial Narrow"/>
        <family val="2"/>
      </rPr>
      <t xml:space="preserve"> 330.66.36</t>
    </r>
  </si>
  <si>
    <r>
      <t>TJI</t>
    </r>
    <r>
      <rPr>
        <sz val="8"/>
        <rFont val="Arial Narrow"/>
        <family val="2"/>
      </rPr>
      <t xml:space="preserve"> 330.33.36</t>
    </r>
  </si>
  <si>
    <r>
      <t>TJI</t>
    </r>
    <r>
      <rPr>
        <sz val="8"/>
        <rFont val="Arial Narrow"/>
        <family val="2"/>
      </rPr>
      <t xml:space="preserve"> 396.66.36</t>
    </r>
  </si>
  <si>
    <r>
      <t>TJI</t>
    </r>
    <r>
      <rPr>
        <sz val="8"/>
        <rFont val="Arial Narrow"/>
        <family val="2"/>
      </rPr>
      <t xml:space="preserve"> 396.33.36</t>
    </r>
  </si>
  <si>
    <r>
      <t xml:space="preserve">TJI </t>
    </r>
    <r>
      <rPr>
        <sz val="8"/>
        <rFont val="Arial Narrow"/>
        <family val="2"/>
      </rPr>
      <t>528.66.36</t>
    </r>
  </si>
  <si>
    <r>
      <t>TJI</t>
    </r>
    <r>
      <rPr>
        <sz val="8"/>
        <rFont val="Arial Narrow"/>
        <family val="2"/>
      </rPr>
      <t xml:space="preserve"> 528.33.36</t>
    </r>
  </si>
  <si>
    <r>
      <t xml:space="preserve">TJI </t>
    </r>
    <r>
      <rPr>
        <sz val="8"/>
        <rFont val="Arial Narrow"/>
        <family val="2"/>
      </rPr>
      <t>594.66.36</t>
    </r>
  </si>
  <si>
    <r>
      <t>TJI</t>
    </r>
    <r>
      <rPr>
        <sz val="8"/>
        <rFont val="Arial Narrow"/>
        <family val="2"/>
      </rPr>
      <t xml:space="preserve"> 594.33.36</t>
    </r>
  </si>
  <si>
    <r>
      <t>TJI</t>
    </r>
    <r>
      <rPr>
        <sz val="8"/>
        <rFont val="Arial Narrow"/>
        <family val="2"/>
      </rPr>
      <t xml:space="preserve"> 660.66.36</t>
    </r>
  </si>
  <si>
    <r>
      <t>TJI</t>
    </r>
    <r>
      <rPr>
        <sz val="8"/>
        <rFont val="Arial Narrow"/>
        <family val="2"/>
      </rPr>
      <t xml:space="preserve"> 660.33.36</t>
    </r>
  </si>
  <si>
    <r>
      <t xml:space="preserve">TJI </t>
    </r>
    <r>
      <rPr>
        <sz val="8"/>
        <rFont val="Arial Narrow"/>
        <family val="2"/>
      </rPr>
      <t>792.66.36</t>
    </r>
  </si>
  <si>
    <r>
      <t>TJI</t>
    </r>
    <r>
      <rPr>
        <sz val="8"/>
        <rFont val="Arial Narrow"/>
        <family val="2"/>
      </rPr>
      <t xml:space="preserve"> 792.33.36</t>
    </r>
  </si>
  <si>
    <r>
      <t>TJI</t>
    </r>
    <r>
      <rPr>
        <sz val="8"/>
        <rFont val="Arial Narrow"/>
        <family val="2"/>
      </rPr>
      <t xml:space="preserve"> 924.66.36</t>
    </r>
  </si>
  <si>
    <r>
      <t>TJI</t>
    </r>
    <r>
      <rPr>
        <sz val="8"/>
        <rFont val="Arial Narrow"/>
        <family val="2"/>
      </rPr>
      <t xml:space="preserve"> 924.33.36</t>
    </r>
  </si>
  <si>
    <r>
      <t>TJI</t>
    </r>
    <r>
      <rPr>
        <sz val="8"/>
        <rFont val="Arial Narrow"/>
        <family val="2"/>
      </rPr>
      <t xml:space="preserve"> 1056.66.36</t>
    </r>
  </si>
  <si>
    <r>
      <t>TJI</t>
    </r>
    <r>
      <rPr>
        <sz val="8"/>
        <rFont val="Arial Narrow"/>
        <family val="2"/>
      </rPr>
      <t xml:space="preserve"> 1056.33.36</t>
    </r>
  </si>
  <si>
    <r>
      <t xml:space="preserve"> EUR     /db  </t>
    </r>
    <r>
      <rPr>
        <b/>
        <sz val="6"/>
        <rFont val="Arial"/>
        <family val="2"/>
      </rPr>
      <t>[nettó]</t>
    </r>
  </si>
  <si>
    <r>
      <t xml:space="preserve">EUR     /db  </t>
    </r>
    <r>
      <rPr>
        <b/>
        <sz val="6"/>
        <rFont val="Arial"/>
        <family val="2"/>
      </rPr>
      <t>[nettó]</t>
    </r>
  </si>
  <si>
    <t>fel-lapszél</t>
  </si>
  <si>
    <t>&lt;&lt;&lt; bevitel</t>
  </si>
  <si>
    <t xml:space="preserve">Kelt: Pest megye. Gyömrő. </t>
  </si>
  <si>
    <t>20_____</t>
  </si>
  <si>
    <t>db  szám</t>
  </si>
  <si>
    <t>[teher hordó]</t>
  </si>
  <si>
    <t>L</t>
  </si>
  <si>
    <t>Város:</t>
  </si>
  <si>
    <t>Házszám</t>
  </si>
  <si>
    <r>
      <t xml:space="preserve">Megrendelő küldésével együtt esedékes foglaló </t>
    </r>
    <r>
      <rPr>
        <i/>
        <sz val="8"/>
        <rFont val="Times New Roman"/>
        <family val="1"/>
      </rPr>
      <t>(10eFt-ban)</t>
    </r>
  </si>
  <si>
    <r>
      <t xml:space="preserve">Visszaigazolást követő esedékes vételár  </t>
    </r>
    <r>
      <rPr>
        <i/>
        <sz val="8"/>
        <rFont val="Times New Roman"/>
        <family val="1"/>
      </rPr>
      <t>(10eFt-ban)</t>
    </r>
  </si>
  <si>
    <t>)</t>
  </si>
  <si>
    <t>7… 16cm</t>
  </si>
  <si>
    <t>TF 33 FAL</t>
  </si>
  <si>
    <t>XF 33 FAL</t>
  </si>
  <si>
    <t>XF 66 FAL</t>
  </si>
  <si>
    <t>FALAK</t>
  </si>
  <si>
    <t>19-34 cm</t>
  </si>
  <si>
    <t>(könnyű ger</t>
  </si>
  <si>
    <t>szerelt Tető</t>
  </si>
  <si>
    <t>(szarufák)</t>
  </si>
  <si>
    <t>m2</t>
  </si>
  <si>
    <t>db</t>
  </si>
  <si>
    <t>Számlázáshoz szükséges adatok:</t>
  </si>
  <si>
    <t>Név:</t>
  </si>
  <si>
    <t>…( vezeték és kereszt név ) ...</t>
  </si>
  <si>
    <t>…(   leánykori név  )...</t>
  </si>
  <si>
    <t>...(cég név)…</t>
  </si>
  <si>
    <t>…( házszám, emelet , ajtó, stb...)...</t>
  </si>
  <si>
    <t xml:space="preserve">Le </t>
  </si>
  <si>
    <t>m2 feletti kedvezmény, kerek</t>
  </si>
  <si>
    <t>m2-ként</t>
  </si>
  <si>
    <t xml:space="preserve"> (max.</t>
  </si>
  <si>
    <t>Készrejelentést követő esedékes vételár</t>
  </si>
  <si>
    <t>1.</t>
  </si>
  <si>
    <t>2.</t>
  </si>
  <si>
    <r>
      <t xml:space="preserve">A felesleges adminisztráció csökkentése érdekében a </t>
    </r>
    <r>
      <rPr>
        <b/>
        <sz val="10"/>
        <rFont val="Times New Roman"/>
        <family val="1"/>
      </rPr>
      <t>megrendelés,</t>
    </r>
    <r>
      <rPr>
        <sz val="10"/>
        <rFont val="Times New Roman"/>
        <family val="1"/>
      </rPr>
      <t xml:space="preserve"> a </t>
    </r>
    <r>
      <rPr>
        <b/>
        <sz val="10"/>
        <rFont val="Times New Roman"/>
        <family val="1"/>
      </rPr>
      <t>megrendelés</t>
    </r>
    <r>
      <rPr>
        <sz val="10"/>
        <rFont val="Times New Roman"/>
        <family val="1"/>
      </rPr>
      <t xml:space="preserve"> </t>
    </r>
    <r>
      <rPr>
        <b/>
        <sz val="10"/>
        <rFont val="Times New Roman"/>
        <family val="1"/>
      </rPr>
      <t>visszaigazolása,</t>
    </r>
    <r>
      <rPr>
        <sz val="10"/>
        <rFont val="Times New Roman"/>
        <family val="1"/>
      </rPr>
      <t xml:space="preserve"> a tárgyban folytatott </t>
    </r>
    <r>
      <rPr>
        <b/>
        <sz val="10"/>
        <rFont val="Times New Roman"/>
        <family val="1"/>
      </rPr>
      <t>levelezés</t>
    </r>
    <r>
      <rPr>
        <sz val="10"/>
        <rFont val="Times New Roman"/>
        <family val="1"/>
      </rPr>
      <t xml:space="preserve"> egy egységként alkotja majd a megállapodást a felek között.</t>
    </r>
  </si>
  <si>
    <t>A megrendelés visszaigazolása tartalmaz minden olyan elemet ami azonosítja a megrendelés tételeit, a teljes vételárat, a vállalt határidőt.</t>
  </si>
  <si>
    <t>3.</t>
  </si>
  <si>
    <t>I.</t>
  </si>
  <si>
    <t>II.</t>
  </si>
  <si>
    <t>III.</t>
  </si>
  <si>
    <t>Ennek a  költségét megosztva a két megállapodó fél egyenlő arányban viseli.</t>
  </si>
  <si>
    <t>4.</t>
  </si>
  <si>
    <t>5.</t>
  </si>
  <si>
    <t>6.</t>
  </si>
  <si>
    <t xml:space="preserve">A Társaság ütemezett program szerint gyárt és szerel. </t>
  </si>
  <si>
    <t xml:space="preserve"> Ez a három munkanap áll rendelkezésére a Megrendelőnek, hogy az esedékes 50% + 40% vételárat banki vagy más úton rendezze.</t>
  </si>
  <si>
    <t>7.</t>
  </si>
  <si>
    <t xml:space="preserve">A három munkanap multával, ha a vételárnak a rendezése valamilyen oknál fogva halasztódik (50 % +40 %),  a Társaságnak joga van egy új teljesítési, szállítási határidőt megállapítani. </t>
  </si>
  <si>
    <t>Az milyen csúszást jelenthet ilyenkor, azt a vállaló a folyamatosan érkező más megrendelések  vállalása függvényében tudja csak megállapítani és attól kezdve azt betartani. Ezt tényt a Megrendelő, mivel a késedelmet  Ő okozta, a Társaság ebben az esetben vétlen, tudomásul veszi és elfogadja.</t>
  </si>
  <si>
    <t>8.</t>
  </si>
  <si>
    <t>9.</t>
  </si>
  <si>
    <t>10.</t>
  </si>
  <si>
    <t xml:space="preserve">A vállalt határidő csúszása esetén naponta a Társaságot terhelő napi kötbér mértéke a napi jegybanki alapkamatból számított összeg. </t>
  </si>
  <si>
    <t>Viszmajor esete:</t>
  </si>
  <si>
    <t>11.</t>
  </si>
  <si>
    <t>A megrendelés a megrendelő egyéni kívánságait és felépítettségét tükrözi, az kizárólag az Ö akaratát takarja. Ezért az összegek befizetését követően és ezzel a két fél között létrejött végleges megállapodást  nem lehet felmondani.</t>
  </si>
  <si>
    <t>12.</t>
  </si>
  <si>
    <t>A gyártót kötelezi a vállalt határidő, a megrendelőt az elkészült termék átvétele.</t>
  </si>
  <si>
    <t>13.</t>
  </si>
  <si>
    <t xml:space="preserve">A 11-12.  pont kizárja annak a lehetőségét, hogy a beszerzés-, gyártás előkészítésének-, a gyártásának időszakában a megrendeléstől, megállapodástól elálljon a megrendelő. </t>
  </si>
  <si>
    <t>14.</t>
  </si>
  <si>
    <t>A felek kijelentik, hogy fentieket elolvasták, értelmezték, megértették és a megrendelés tárgyának árát képező összeg befizetésével ill. annak befogadásával ezt a tényt igazolták és minden részletét magunkra nézve kötelezően elfogadták.</t>
  </si>
  <si>
    <t>hónap</t>
  </si>
  <si>
    <t>(Megrendelő aláírása)</t>
  </si>
  <si>
    <t>Euro            [Bruttó]</t>
  </si>
  <si>
    <t>Megrendelés,  darabszám, m2, vállalási ár, m2 feletti kedvezmény Ft-ban etc…</t>
  </si>
  <si>
    <t>Összesen</t>
  </si>
  <si>
    <t>[m2]</t>
  </si>
  <si>
    <t>Tel_3:</t>
  </si>
  <si>
    <t>Skype</t>
  </si>
  <si>
    <t>MSN</t>
  </si>
  <si>
    <t>H</t>
  </si>
  <si>
    <t>SZ</t>
  </si>
  <si>
    <t>M</t>
  </si>
  <si>
    <t>kg</t>
  </si>
  <si>
    <t>E/m2</t>
  </si>
  <si>
    <t>Össz m2</t>
  </si>
  <si>
    <t>nettó Ft</t>
  </si>
  <si>
    <t>bruttó Ft</t>
  </si>
  <si>
    <t>nettó E</t>
  </si>
  <si>
    <t>bruttó E</t>
  </si>
  <si>
    <t>PK 264.132.21</t>
  </si>
  <si>
    <t>PK 264.99.21</t>
  </si>
  <si>
    <t>PK 264.66.21</t>
  </si>
  <si>
    <t>PK 264.33.21</t>
  </si>
  <si>
    <t>PK 396.99.21</t>
  </si>
  <si>
    <t>PK 396.66.21</t>
  </si>
  <si>
    <t>PK 396.33.21</t>
  </si>
  <si>
    <t>PK 528.66.21</t>
  </si>
  <si>
    <t>PK 528.33.21</t>
  </si>
  <si>
    <t>PK 660.66.21</t>
  </si>
  <si>
    <t>PK 660.33.21</t>
  </si>
  <si>
    <t>PK 792.66.21</t>
  </si>
  <si>
    <t>PK 792.33.21</t>
  </si>
  <si>
    <t>Össz érték Ft-ban</t>
  </si>
  <si>
    <r>
      <t xml:space="preserve">Tömeg                         </t>
    </r>
    <r>
      <rPr>
        <b/>
        <sz val="7"/>
        <rFont val="Arial"/>
        <family val="0"/>
      </rPr>
      <t>[kg]</t>
    </r>
  </si>
  <si>
    <r>
      <t xml:space="preserve">Felület                  </t>
    </r>
    <r>
      <rPr>
        <b/>
        <sz val="7"/>
        <rFont val="Arial"/>
        <family val="0"/>
      </rPr>
      <t>[m2]</t>
    </r>
  </si>
  <si>
    <r>
      <t xml:space="preserve">Ár EUR     /db  </t>
    </r>
    <r>
      <rPr>
        <b/>
        <sz val="7"/>
        <rFont val="Arial"/>
        <family val="0"/>
      </rPr>
      <t>[nettó]</t>
    </r>
  </si>
  <si>
    <r>
      <t xml:space="preserve">Euro            </t>
    </r>
    <r>
      <rPr>
        <b/>
        <sz val="7"/>
        <rFont val="Arial"/>
        <family val="0"/>
      </rPr>
      <t>[nettó]</t>
    </r>
  </si>
  <si>
    <r>
      <t xml:space="preserve">Ár EUR     /db  </t>
    </r>
    <r>
      <rPr>
        <b/>
        <sz val="7"/>
        <rFont val="Arial"/>
        <family val="2"/>
      </rPr>
      <t>[nettó]</t>
    </r>
  </si>
  <si>
    <r>
      <t xml:space="preserve">névl.      Hossz </t>
    </r>
    <r>
      <rPr>
        <b/>
        <sz val="7"/>
        <rFont val="Arial"/>
        <family val="0"/>
      </rPr>
      <t>[m]</t>
    </r>
  </si>
  <si>
    <t>PK 264.132.13</t>
  </si>
  <si>
    <t>PK 264.99.13</t>
  </si>
  <si>
    <t>PK 264.66.13</t>
  </si>
  <si>
    <t>PK 264.33.13</t>
  </si>
  <si>
    <t>PK 396.132.13</t>
  </si>
  <si>
    <t>PK 396.99.13</t>
  </si>
  <si>
    <t>PK 396.66.13</t>
  </si>
  <si>
    <t>PK 396.33.13</t>
  </si>
  <si>
    <t>PK 528.99.13</t>
  </si>
  <si>
    <t>PK 528.66.13</t>
  </si>
  <si>
    <t>PK 528.33.13</t>
  </si>
  <si>
    <t>PK 660.66.13</t>
  </si>
  <si>
    <t>PK 660.33.13</t>
  </si>
  <si>
    <t>PK 264.132.11</t>
  </si>
  <si>
    <t>PK 264.99.11</t>
  </si>
  <si>
    <t>PK 264.66.11</t>
  </si>
  <si>
    <t>PK 264.33.11</t>
  </si>
  <si>
    <t>PK 396.132.11</t>
  </si>
  <si>
    <t>PK 396.99.11</t>
  </si>
  <si>
    <t>PK 396.66.11</t>
  </si>
  <si>
    <t>PK 396.33.11</t>
  </si>
  <si>
    <t>PK 528.132.11</t>
  </si>
  <si>
    <t>PK 528.99.11</t>
  </si>
  <si>
    <t>PK 528.66.11</t>
  </si>
  <si>
    <t>PK 528.33.11</t>
  </si>
  <si>
    <t>PK 660.99.11</t>
  </si>
  <si>
    <t>PK 660.66.11</t>
  </si>
  <si>
    <t>PK 660.33.11</t>
  </si>
  <si>
    <t>PK 264.132.07</t>
  </si>
  <si>
    <t>PK 264.99.07</t>
  </si>
  <si>
    <t>PK 264.66.07</t>
  </si>
  <si>
    <t>PK 264.33.07</t>
  </si>
  <si>
    <t>PK 396.132.07</t>
  </si>
  <si>
    <t>PK 396.99.07</t>
  </si>
  <si>
    <t>PK 396.66.07</t>
  </si>
  <si>
    <t>PK 396.33.07</t>
  </si>
  <si>
    <t>F 230.132.07</t>
  </si>
  <si>
    <t>F 230.099.07</t>
  </si>
  <si>
    <t>F 230.066.07</t>
  </si>
  <si>
    <t>F 230.033.07</t>
  </si>
  <si>
    <t>vtg</t>
  </si>
  <si>
    <t>F 260.132.07</t>
  </si>
  <si>
    <t>F 260.099.07</t>
  </si>
  <si>
    <t>F 260.066.07</t>
  </si>
  <si>
    <t>F 260.033.07</t>
  </si>
  <si>
    <t>F 230.132.11</t>
  </si>
  <si>
    <t>F 230.099.11</t>
  </si>
  <si>
    <t>F 230.066.11</t>
  </si>
  <si>
    <t>F 230.033.11</t>
  </si>
  <si>
    <t>F 260.132.11</t>
  </si>
  <si>
    <t>F 260.099.11</t>
  </si>
  <si>
    <t>F 260.066.11</t>
  </si>
  <si>
    <t>F 260.033.11</t>
  </si>
  <si>
    <t>F 230.132.13</t>
  </si>
  <si>
    <t>F 230.099.13</t>
  </si>
  <si>
    <t>F 230.066.13</t>
  </si>
  <si>
    <t>F 230.033.13</t>
  </si>
  <si>
    <t>F 260.132.13</t>
  </si>
  <si>
    <t>F 260.099.13</t>
  </si>
  <si>
    <t>F 260.066.13</t>
  </si>
  <si>
    <t>F 260.033.13</t>
  </si>
  <si>
    <t>EUR/db</t>
  </si>
  <si>
    <t>TF 230.066.07</t>
  </si>
  <si>
    <t>TF 260.066.07</t>
  </si>
  <si>
    <t>TF 310.066.07</t>
  </si>
  <si>
    <t>TF 385.066.07</t>
  </si>
  <si>
    <t>TF 510.066.07</t>
  </si>
  <si>
    <t>TF 230.066.11</t>
  </si>
  <si>
    <t>TF 260.066.11</t>
  </si>
  <si>
    <t>TF 310.066.11</t>
  </si>
  <si>
    <t>TF 385.066.11</t>
  </si>
  <si>
    <t>TF 510.066.11</t>
  </si>
  <si>
    <t>LF 230.033.07</t>
  </si>
  <si>
    <t>LF 260.033.07</t>
  </si>
  <si>
    <t>LF 310.033.07</t>
  </si>
  <si>
    <t>LF 385.033.07</t>
  </si>
  <si>
    <t>LF 510.033.07</t>
  </si>
  <si>
    <t>LF 230.033.11</t>
  </si>
  <si>
    <t>LF 260.033.11</t>
  </si>
  <si>
    <t>LF 310.033.11</t>
  </si>
  <si>
    <t>LF 385.033.11</t>
  </si>
  <si>
    <t>LF 510.033.11</t>
  </si>
  <si>
    <t>LF 230.033.13</t>
  </si>
  <si>
    <t>LF 260.033.13</t>
  </si>
  <si>
    <t>LF 310.033.13</t>
  </si>
  <si>
    <t>LF 385.033.13</t>
  </si>
  <si>
    <t>LF 510.033.13</t>
  </si>
  <si>
    <t>LF 230.033.16</t>
  </si>
  <si>
    <t>LF 260.033.16</t>
  </si>
  <si>
    <t>LF 310.033.16</t>
  </si>
  <si>
    <t>LF 385.033.16</t>
  </si>
  <si>
    <t>LF 510.033.16</t>
  </si>
  <si>
    <t>TF 230.033.07</t>
  </si>
  <si>
    <t>TF 260.033.07</t>
  </si>
  <si>
    <t>TF 310.033.07</t>
  </si>
  <si>
    <t>TF 385.033.07</t>
  </si>
  <si>
    <t>TF 510.033.07</t>
  </si>
  <si>
    <t>TF 230.033.11</t>
  </si>
  <si>
    <t>TF 260.033.11</t>
  </si>
  <si>
    <t>TF 310.033.11</t>
  </si>
  <si>
    <t>TF 385.033.11</t>
  </si>
  <si>
    <t>TF 510.033.11</t>
  </si>
  <si>
    <t>TF 230.033.13</t>
  </si>
  <si>
    <t>TF 260.033.13</t>
  </si>
  <si>
    <t>TF 310.033.13</t>
  </si>
  <si>
    <t>TF 385.033.13</t>
  </si>
  <si>
    <t>TF 510.033.13</t>
  </si>
  <si>
    <t>TF 230.033.16</t>
  </si>
  <si>
    <t>TF 260.033.16</t>
  </si>
  <si>
    <t>TF 310.033.16</t>
  </si>
  <si>
    <t>TF 385.033.16</t>
  </si>
  <si>
    <t>TF 510.033.16</t>
  </si>
  <si>
    <t>XF 230.033.07</t>
  </si>
  <si>
    <t>XF 260.033.07</t>
  </si>
  <si>
    <t>XF 310.033.07</t>
  </si>
  <si>
    <t>XF 385.033.07</t>
  </si>
  <si>
    <t>XF 510.033.07</t>
  </si>
  <si>
    <t>XF 230.033.11</t>
  </si>
  <si>
    <t>XF 260.033.11</t>
  </si>
  <si>
    <t>XF 310.033.11</t>
  </si>
  <si>
    <t>XF 385.033.11</t>
  </si>
  <si>
    <t>XF 510.033.11</t>
  </si>
  <si>
    <t>XF 230.033.13</t>
  </si>
  <si>
    <t>XF 260.033.13</t>
  </si>
  <si>
    <t>XF 310.033.13</t>
  </si>
  <si>
    <t>XF 385.033.13</t>
  </si>
  <si>
    <t>XF 510.033.13</t>
  </si>
  <si>
    <t>XF 230.033.16</t>
  </si>
  <si>
    <t>XF 260.033.16</t>
  </si>
  <si>
    <t>XF 310.033.16</t>
  </si>
  <si>
    <t>XF 385.033.16</t>
  </si>
  <si>
    <t>XF 510.033.16</t>
  </si>
  <si>
    <t>TF 230.066.13</t>
  </si>
  <si>
    <t>TF 260.066.13</t>
  </si>
  <si>
    <t>TF 310.066.13</t>
  </si>
  <si>
    <t>TF 385.066.13</t>
  </si>
  <si>
    <t>TF 510.066.13</t>
  </si>
  <si>
    <t>TF 230.066.16</t>
  </si>
  <si>
    <t>TF 260.066.16</t>
  </si>
  <si>
    <t>TF 310.066.16</t>
  </si>
  <si>
    <t>TF 385.066.16</t>
  </si>
  <si>
    <t>TF 510.066.16</t>
  </si>
  <si>
    <t>XF 230.066.16</t>
  </si>
  <si>
    <t>XF 260.066.16</t>
  </si>
  <si>
    <t>XF 310.066.16</t>
  </si>
  <si>
    <t>XF 385.066.16</t>
  </si>
  <si>
    <t>XF 510.066.16</t>
  </si>
  <si>
    <t>XF 230.066.07</t>
  </si>
  <si>
    <t>XF 260.066.07</t>
  </si>
  <si>
    <t>XF 310.066.07</t>
  </si>
  <si>
    <t>XF 385.066.07</t>
  </si>
  <si>
    <t>XF 510.066.07</t>
  </si>
  <si>
    <t>XF 230.066.11</t>
  </si>
  <si>
    <t>XF 260.066.11</t>
  </si>
  <si>
    <t>XF 310.066.11</t>
  </si>
  <si>
    <t>XF 385.066.11</t>
  </si>
  <si>
    <t>XF 510.066.11</t>
  </si>
  <si>
    <t>XF 230.066.13</t>
  </si>
  <si>
    <t>XF 260.066.13</t>
  </si>
  <si>
    <t>XF 310.066.13</t>
  </si>
  <si>
    <t>XF 385.066.13</t>
  </si>
  <si>
    <t>XF 510.066.13</t>
  </si>
  <si>
    <t>E/fm</t>
  </si>
  <si>
    <t>Gk 264 - 19</t>
  </si>
  <si>
    <t>Gk 396 - 19</t>
  </si>
  <si>
    <t>Gk 528 - 19</t>
  </si>
  <si>
    <t>Gk 660 - 19</t>
  </si>
  <si>
    <t>A Társaság a számlázáshoz kapott és szükséges adatokat az adatvédelmi Tvr. értelmében bizalmasan kezeli.                                                                                                                                        Azokat harmadik személy részére nem adja tovább.</t>
  </si>
  <si>
    <t>F 230.132.16</t>
  </si>
  <si>
    <t>F 230.099.16</t>
  </si>
  <si>
    <t>F 230.066.16</t>
  </si>
  <si>
    <t>F 230.033.16</t>
  </si>
  <si>
    <t>F 260.132.16</t>
  </si>
  <si>
    <t>F 260.099.16</t>
  </si>
  <si>
    <t>F 260.066.16</t>
  </si>
  <si>
    <t>F 260.033.16</t>
  </si>
  <si>
    <t>Honlap1 http://</t>
  </si>
  <si>
    <t>Honlap2 http://</t>
  </si>
  <si>
    <t>…(honlap, web cím1)…</t>
  </si>
  <si>
    <t>…(honlap, web cím2)…</t>
  </si>
  <si>
    <t>Cég név:</t>
  </si>
  <si>
    <t>Út, utca, tér stb</t>
  </si>
  <si>
    <t>E-mail</t>
  </si>
  <si>
    <t>CÍM Ir.szám</t>
  </si>
  <si>
    <r>
      <t>m</t>
    </r>
    <r>
      <rPr>
        <vertAlign val="superscript"/>
        <sz val="6"/>
        <rFont val="Arial"/>
        <family val="2"/>
      </rPr>
      <t>2</t>
    </r>
  </si>
  <si>
    <r>
      <t>m</t>
    </r>
    <r>
      <rPr>
        <vertAlign val="superscript"/>
        <sz val="6"/>
        <rFont val="Arial"/>
        <family val="2"/>
      </rPr>
      <t>2</t>
    </r>
  </si>
  <si>
    <r>
      <t>m</t>
    </r>
    <r>
      <rPr>
        <vertAlign val="superscript"/>
        <sz val="6"/>
        <color indexed="55"/>
        <rFont val="Arial"/>
        <family val="2"/>
      </rPr>
      <t>2</t>
    </r>
  </si>
  <si>
    <r>
      <t>m</t>
    </r>
    <r>
      <rPr>
        <vertAlign val="superscript"/>
        <sz val="6"/>
        <rFont val="Arial"/>
        <family val="2"/>
      </rPr>
      <t>3</t>
    </r>
  </si>
  <si>
    <r>
      <t>m</t>
    </r>
    <r>
      <rPr>
        <vertAlign val="superscript"/>
        <sz val="6"/>
        <rFont val="Arial"/>
        <family val="2"/>
      </rPr>
      <t>5</t>
    </r>
  </si>
  <si>
    <t>* sarok falak db szám</t>
  </si>
  <si>
    <t>* elág.  falak db szám</t>
  </si>
  <si>
    <t>01</t>
  </si>
  <si>
    <t>02</t>
  </si>
  <si>
    <t>03</t>
  </si>
  <si>
    <t>Gerenda v. palló keresés:</t>
  </si>
  <si>
    <t xml:space="preserve">Ha gerenda: </t>
  </si>
  <si>
    <t xml:space="preserve">Ha hőszig. födémpalló:: </t>
  </si>
  <si>
    <t>Megszámolom a választott szélesség szerint mennyi kell</t>
  </si>
  <si>
    <t>Kimondható, hogy jól szervezve a falak födémek állítását akár másnapra folytatható a tetővel vagy következő szinttel a munkafolyamat!</t>
  </si>
  <si>
    <t>Az elem gyártása 3-6 hét a megrendelt mennyiségtől függően. A rövid átfutási idő miatt a megrendelőnek a megrendelés pillanatában a teljes vételárral rendelkeznie kell.</t>
  </si>
  <si>
    <t>A megrendeléseket a beérkezések és mennyiségek függvényében adott határidőkre kell, hogy vállalja mások felé is. Ezért a jelen megrendelő tudomásul veszi, hogy a visszaigazolt, megadott  határidő 3 munkanapon keresztül érvényes csak és kötelezi a gyártót annak betartására.</t>
  </si>
  <si>
    <t>Annak megítélése , hogy a min. 3-5 nap elegendő e,  a Társaság kizárólagos hatásköre. Erről a határidő eltolásról a Társaság értesítést küld.</t>
  </si>
  <si>
    <t xml:space="preserve">A megrendelő átvételi-, elszállítási határidő csúszása ugyanez, azaz naponta a megrendelőt terhelő kötbér mértéke a napi jegybanki alapkamatból számított összeg és m2 helyfoglalási-tárolási díjra is kötelezett. </t>
  </si>
  <si>
    <t>Öko Bautechnik Kft.  részéről</t>
  </si>
  <si>
    <t>Kiegészítő elemek felsorolása-, megjegyzés-, kérdés-, üzenet:</t>
  </si>
  <si>
    <t>Szerk. alatt</t>
  </si>
  <si>
    <t>Ellen szellőző elemek</t>
  </si>
  <si>
    <t>Hőszigetelt szabható Tető pallók</t>
  </si>
  <si>
    <t xml:space="preserve"> (szarufa magasító)</t>
  </si>
  <si>
    <t>Palló (szarufa közé)</t>
  </si>
  <si>
    <t>Kiegészítő oszlopok (O… L.. T… X)</t>
  </si>
  <si>
    <t>Összes építő modulok + falak + pallók + gerendák + tetőelemek + oszlopok + kiegészítők:</t>
  </si>
  <si>
    <t>F 310.132.16</t>
  </si>
  <si>
    <t>F 310.099.16</t>
  </si>
  <si>
    <t>F 310.066.16</t>
  </si>
  <si>
    <t>F 310.033.16</t>
  </si>
  <si>
    <t>F 385.132.16</t>
  </si>
  <si>
    <t>F 385.099.16</t>
  </si>
  <si>
    <t>F 385.066.16</t>
  </si>
  <si>
    <t>F 385.033.16</t>
  </si>
  <si>
    <t>F 510.132.16</t>
  </si>
  <si>
    <t>F 510.099.16</t>
  </si>
  <si>
    <t>F 510.066.16</t>
  </si>
  <si>
    <t>F 510.033.16</t>
  </si>
  <si>
    <t>F 510.132.13</t>
  </si>
  <si>
    <t>F 510.099.13</t>
  </si>
  <si>
    <t>F 510.066.13</t>
  </si>
  <si>
    <t>F 510.033.13</t>
  </si>
  <si>
    <t>F 510.132.11</t>
  </si>
  <si>
    <t>F 510.099.11</t>
  </si>
  <si>
    <t>F 510.066.11</t>
  </si>
  <si>
    <t>F 510.033.11</t>
  </si>
  <si>
    <t>F 510.132.07</t>
  </si>
  <si>
    <t>F 510.099.07</t>
  </si>
  <si>
    <t>F 510.066.07</t>
  </si>
  <si>
    <t>F 510.033.07</t>
  </si>
  <si>
    <t>F 310.132.07</t>
  </si>
  <si>
    <t>F 310.099.07</t>
  </si>
  <si>
    <t>F 310.066.07</t>
  </si>
  <si>
    <t>F 310.033.07</t>
  </si>
  <si>
    <t>F 310.132.11</t>
  </si>
  <si>
    <t>F 310.099.11</t>
  </si>
  <si>
    <t>F 310.066.11</t>
  </si>
  <si>
    <t>F 310.033.11</t>
  </si>
  <si>
    <t>F 310.132.13</t>
  </si>
  <si>
    <t>F 310.099.13</t>
  </si>
  <si>
    <t>F 310.066.13</t>
  </si>
  <si>
    <t>F 310.033.13</t>
  </si>
  <si>
    <t>F 385.132.07</t>
  </si>
  <si>
    <t>F 385.099.07</t>
  </si>
  <si>
    <t>F 385.066.07</t>
  </si>
  <si>
    <t>F 385.033.07</t>
  </si>
  <si>
    <t>F 385.132.11</t>
  </si>
  <si>
    <t>F 385.099.11</t>
  </si>
  <si>
    <t>F 385.066.11</t>
  </si>
  <si>
    <t>F 385.033.11</t>
  </si>
  <si>
    <t>F 385.132.13</t>
  </si>
  <si>
    <t>F 385.099.13</t>
  </si>
  <si>
    <t>F 385.066.13</t>
  </si>
  <si>
    <t>F 385.033.13</t>
  </si>
  <si>
    <t>PK 594.99.11</t>
  </si>
  <si>
    <t>PK 594.66.11</t>
  </si>
  <si>
    <t>PK 594.33.11</t>
  </si>
  <si>
    <t>PK 330.132.13</t>
  </si>
  <si>
    <t>PK 330.99.13</t>
  </si>
  <si>
    <t>PK 330.66.13</t>
  </si>
  <si>
    <t>PK 330.33.13</t>
  </si>
  <si>
    <t>PK 462.132.13</t>
  </si>
  <si>
    <t>PK 462.99.13</t>
  </si>
  <si>
    <t>PK 462.66.13</t>
  </si>
  <si>
    <t>PK 462.33.13</t>
  </si>
  <si>
    <t>PK 330.66.21</t>
  </si>
  <si>
    <t>PK 330.33.21</t>
  </si>
  <si>
    <t>PK 330.99.21</t>
  </si>
  <si>
    <t>PK 264.132.16</t>
  </si>
  <si>
    <t>PK 264.99.16</t>
  </si>
  <si>
    <t>PK 264.66.16</t>
  </si>
  <si>
    <t>PK 264.33.16</t>
  </si>
  <si>
    <t>PK 330.132.16</t>
  </si>
  <si>
    <t>PK 330.99.16</t>
  </si>
  <si>
    <t>PK 330.66.16</t>
  </si>
  <si>
    <t>PK 330.33.16</t>
  </si>
  <si>
    <t>PK 396.132.16</t>
  </si>
  <si>
    <t>PK 396.99.16</t>
  </si>
  <si>
    <t>PK 396.66.16</t>
  </si>
  <si>
    <t>PK 396.33.16</t>
  </si>
  <si>
    <t>PK 462.132.16</t>
  </si>
  <si>
    <t>PK 462.99.16</t>
  </si>
  <si>
    <t>PK 462.66.16</t>
  </si>
  <si>
    <t>PK 462.33.16</t>
  </si>
  <si>
    <t>PK 528.99.16</t>
  </si>
  <si>
    <t>PK 528.66.16</t>
  </si>
  <si>
    <t>PK 528.33.16</t>
  </si>
  <si>
    <t>PK 660.66.16</t>
  </si>
  <si>
    <t>PK 660.33.16</t>
  </si>
  <si>
    <t>PK 594.99.13</t>
  </si>
  <si>
    <t>PK 594.66.13</t>
  </si>
  <si>
    <t>PK 594.33.13</t>
  </si>
  <si>
    <t>PK 462.66.21</t>
  </si>
  <si>
    <t>PK 462.33.21</t>
  </si>
  <si>
    <t>PK 594.33.21</t>
  </si>
  <si>
    <t>PK 594.66.21</t>
  </si>
  <si>
    <t>H           [m]</t>
  </si>
  <si>
    <t>SZ           [m]</t>
  </si>
  <si>
    <t>M           [cm]</t>
  </si>
  <si>
    <t>F                        [m2]</t>
  </si>
  <si>
    <t>E  /            m2</t>
  </si>
  <si>
    <t>Gk 594 - 19</t>
  </si>
  <si>
    <t>Gk 330 - 19</t>
  </si>
  <si>
    <r>
      <t>m</t>
    </r>
    <r>
      <rPr>
        <vertAlign val="superscript"/>
        <sz val="6"/>
        <rFont val="Arial"/>
        <family val="2"/>
      </rPr>
      <t>1</t>
    </r>
  </si>
  <si>
    <t>Gk 462 - 19</t>
  </si>
  <si>
    <t>PK 594.99.16</t>
  </si>
  <si>
    <t>PK 594.66.16</t>
  </si>
  <si>
    <t>PK 594.33.16</t>
  </si>
  <si>
    <t>11-21 cm</t>
  </si>
  <si>
    <r>
      <t>Alkalmazható fesztáv:</t>
    </r>
    <r>
      <rPr>
        <sz val="8"/>
        <rFont val="Times New Roman"/>
        <family val="1"/>
      </rPr>
      <t xml:space="preserve">      max. alsó-felső teljes OSB_10 lemezekkel </t>
    </r>
  </si>
  <si>
    <r>
      <t xml:space="preserve">OSB_10 lemez &gt; csavar minőség:    </t>
    </r>
    <r>
      <rPr>
        <sz val="8"/>
        <rFont val="Times New Roman"/>
        <family val="1"/>
      </rPr>
      <t xml:space="preserve"> min. 3,5*45 forgácslap csavar</t>
    </r>
  </si>
  <si>
    <t>Előzőek betartásával max. teher esetén sincs számottevő -zavaró lehajlás.</t>
  </si>
  <si>
    <r>
      <t>Gerenda tengely:</t>
    </r>
    <r>
      <rPr>
        <sz val="8"/>
        <rFont val="Times New Roman"/>
        <family val="1"/>
      </rPr>
      <t xml:space="preserve">   OSB_10 építő lemez 1/3-a 42cm &gt;&gt;&gt; </t>
    </r>
    <r>
      <rPr>
        <b/>
        <sz val="8"/>
        <rFont val="Times New Roman"/>
        <family val="1"/>
      </rPr>
      <t>max. 63</t>
    </r>
    <r>
      <rPr>
        <sz val="8"/>
        <rFont val="Times New Roman"/>
        <family val="1"/>
      </rPr>
      <t xml:space="preserve"> cm</t>
    </r>
  </si>
  <si>
    <r>
      <t>Gerenda</t>
    </r>
    <r>
      <rPr>
        <sz val="8"/>
        <color indexed="10"/>
        <rFont val="Times New Roman"/>
        <family val="1"/>
      </rPr>
      <t xml:space="preserve"> osztás max. 126/2=63cm &gt; Ha am. tip befügg. falközbe (No koszorú!)</t>
    </r>
  </si>
  <si>
    <r>
      <t>Gerenda tengely:</t>
    </r>
    <r>
      <rPr>
        <sz val="8"/>
        <rFont val="Times New Roman"/>
        <family val="1"/>
      </rPr>
      <t xml:space="preserve">   OSB_10 építő lemez 1/2-e &gt;&gt;&gt; </t>
    </r>
    <r>
      <rPr>
        <b/>
        <sz val="8"/>
        <rFont val="Times New Roman"/>
        <family val="1"/>
      </rPr>
      <t>max. 63</t>
    </r>
    <r>
      <rPr>
        <sz val="8"/>
        <rFont val="Times New Roman"/>
        <family val="1"/>
      </rPr>
      <t xml:space="preserve"> cm</t>
    </r>
  </si>
  <si>
    <t>(nehéz ger.)</t>
  </si>
  <si>
    <t>Gk 264 - 14</t>
  </si>
  <si>
    <t>Gk 330 - 14</t>
  </si>
  <si>
    <t>Gk 396 - 14</t>
  </si>
  <si>
    <t>Gk 462 - 14</t>
  </si>
  <si>
    <t>Gk 528 - 14</t>
  </si>
  <si>
    <t>Gk 594 - 14</t>
  </si>
  <si>
    <t>Gk 660 - 14</t>
  </si>
  <si>
    <t>Gk 264 - 09</t>
  </si>
  <si>
    <t>Gk 330 - 09</t>
  </si>
  <si>
    <t>Gk 396 - 09</t>
  </si>
  <si>
    <t>Gk 264 - 11</t>
  </si>
  <si>
    <t>Gk 330 - 11</t>
  </si>
  <si>
    <t>Gk 396 - 11</t>
  </si>
  <si>
    <t>Gk 462 - 11</t>
  </si>
  <si>
    <t>Gk 528 - 11</t>
  </si>
  <si>
    <t>Gk 594 - 11</t>
  </si>
  <si>
    <t>Gk 660 - 11</t>
  </si>
  <si>
    <t>Gerenda -34</t>
  </si>
  <si>
    <t>Gerenda -24</t>
  </si>
  <si>
    <t>Gerenda -19</t>
  </si>
  <si>
    <t>Gerenda -14</t>
  </si>
  <si>
    <t>Gerenda -11</t>
  </si>
  <si>
    <t>Előzőek betartásával max. teher esetén sincs számottevő vagy zavaró lehajlás.</t>
  </si>
  <si>
    <t>A felső OSB_10, az un. tárcsalemez nem lehet padló vagy tetőtér járó felülete, sem vakpadló.   -- Az statikai tartó, sérülés nem érheti(!).. --</t>
  </si>
  <si>
    <r>
      <t>Alkalmazható fesztáv:</t>
    </r>
    <r>
      <rPr>
        <sz val="8"/>
        <rFont val="Times New Roman"/>
        <family val="1"/>
      </rPr>
      <t xml:space="preserve">  max. alsó-felső teljes OSB_10 hevederekkel lemezekkel együtt(!)</t>
    </r>
  </si>
  <si>
    <r>
      <t xml:space="preserve">Palló kiosztás az </t>
    </r>
    <r>
      <rPr>
        <b/>
        <sz val="9"/>
        <color indexed="12"/>
        <rFont val="Times New Roman"/>
        <family val="1"/>
      </rPr>
      <t>SZ</t>
    </r>
    <r>
      <rPr>
        <b/>
        <sz val="8"/>
        <rFont val="Times New Roman"/>
        <family val="1"/>
      </rPr>
      <t xml:space="preserve"> - oszlop szerint:</t>
    </r>
    <r>
      <rPr>
        <sz val="8"/>
        <rFont val="Times New Roman"/>
        <family val="1"/>
      </rPr>
      <t xml:space="preserve">   névleges hézag max. 2cm</t>
    </r>
  </si>
  <si>
    <t>Töréspontok, elágazó FALAK:   33*33 cm</t>
  </si>
  <si>
    <t>Kész hő-, hangszigetelt - Tető elemek</t>
  </si>
  <si>
    <t>Összegezések</t>
  </si>
  <si>
    <t>Árak, kimutatások</t>
  </si>
  <si>
    <t>vége</t>
  </si>
  <si>
    <r>
      <t>A fenti kijelölt elemeket és az alábbi kiegészítőket az igényeim</t>
    </r>
    <r>
      <rPr>
        <i/>
        <sz val="7"/>
        <color indexed="18"/>
        <rFont val="Arial"/>
        <family val="2"/>
      </rPr>
      <t xml:space="preserve"> </t>
    </r>
    <r>
      <rPr>
        <b/>
        <i/>
        <sz val="8"/>
        <color indexed="18"/>
        <rFont val="Arial"/>
        <family val="2"/>
      </rPr>
      <t>szerint töltöttem ki és ezúton megrendelem azokat.</t>
    </r>
  </si>
  <si>
    <t xml:space="preserve">A kész elemek szép, sík egyenes falakat, mennyezetet alkotnak. Elmarad a hagyományoshoz mérten jó néhány művelet. </t>
  </si>
  <si>
    <t>Oszlopok, kiegészítő elemek</t>
  </si>
  <si>
    <t>A fent írott Megrendelő és az Öko Bautechnik Kft, mint szerkezet gyártó a következők szerint állapodik meg, melyben foglaltakat mindkét fél kötelező érvénnyel az alábbi pontok teljesülésével elfogad, jogosságát nem vitatja:</t>
  </si>
  <si>
    <t>A vételár 3 részletben de közel egy időben kerül befizetésre ill. betéti letétbe.</t>
  </si>
  <si>
    <r>
      <t>A fent kölcsönösen kialakított termék ár:   -- TELEPHELYI ÁTVÉTELI ÁR --</t>
    </r>
    <r>
      <rPr>
        <sz val="10"/>
        <rFont val="Times New Roman"/>
        <family val="1"/>
      </rPr>
      <t>. Az nem tartalmaz sem szállítási sem más egyéb szolgáltatást. Amennyiben az is szükséges, ettől független számlázási tételként fog szerepelni és nem tárgya fent felsorolt termékek határidős teljesítésének.</t>
    </r>
  </si>
  <si>
    <t>bautechnik@eurocomnet.hu</t>
  </si>
  <si>
    <t>callto:fransis69</t>
  </si>
  <si>
    <t>Megrendelő magán illetve Céges elérhetőségei:</t>
  </si>
  <si>
    <t>_</t>
  </si>
  <si>
    <t>Kialakul hány db 132 cm-es egész Falmodul szükséges és</t>
  </si>
  <si>
    <t>ezzel a szükséges falelem szám megvan, beírható a táblába</t>
  </si>
  <si>
    <t>Ezzel a gerenda vagy palló szám is megvan, beírható a táblába</t>
  </si>
  <si>
    <r>
      <t>gerenda kiosztás 65 cm</t>
    </r>
    <r>
      <rPr>
        <i/>
        <sz val="7"/>
        <rFont val="Arial"/>
        <family val="2"/>
      </rPr>
      <t xml:space="preserve">  (max fél-modul  &gt; 66 cm, erre van méretezve)</t>
    </r>
  </si>
  <si>
    <t>Skype:</t>
  </si>
  <si>
    <t>Hőszigetelt kész tető szerkezetek (cserép nélkül)</t>
  </si>
  <si>
    <t>Csarnok vagy egyéb Tartó-pillérek</t>
  </si>
  <si>
    <t xml:space="preserve">elmarad a vakolás és a vele járó éktelen kosz, a nyílászárok karcolása és tisztogatása. A belső gipszkartonozás szinte gyerekjáték... </t>
  </si>
  <si>
    <t>(teherhordó)</t>
  </si>
  <si>
    <t>A falszerkezetek szimmetrikus technikai elrendezése alkalmassá teszi azok födémpallóként való alkalmazását is(!)          A hosszméret ugyan kötött, a fesztáv tervezésekor az viszont figyelembe vehető.</t>
  </si>
  <si>
    <r>
      <t>Födémpallók I.</t>
    </r>
    <r>
      <rPr>
        <i/>
        <sz val="12"/>
        <rFont val="Arial"/>
        <family val="2"/>
      </rPr>
      <t xml:space="preserve"> </t>
    </r>
    <r>
      <rPr>
        <i/>
        <sz val="8"/>
        <rFont val="Arial"/>
        <family val="2"/>
      </rPr>
      <t xml:space="preserve">  (átlagos igénybevétel)</t>
    </r>
  </si>
  <si>
    <r>
      <t xml:space="preserve">Csavar távolság max. 7cm: </t>
    </r>
    <r>
      <rPr>
        <sz val="8"/>
        <rFont val="Times New Roman"/>
        <family val="1"/>
      </rPr>
      <t xml:space="preserve">     csavar fél kerület * hossz &gt; 50kg/cm2                                                        max. palástnyomás biztosítására (OSB_10).     -- Egyéb kitétel nincs. --</t>
    </r>
  </si>
  <si>
    <t>Előzőek betartásával max. teher esetén sincs számottevő vagy zavaró lehajlás.  Kihasználtság mutató: 18 - 28 %</t>
  </si>
  <si>
    <r>
      <t>Palló falra vagy                         fal-közbe</t>
    </r>
    <r>
      <rPr>
        <i/>
        <sz val="7"/>
        <color indexed="10"/>
        <rFont val="Arial"/>
        <family val="2"/>
      </rPr>
      <t xml:space="preserve"> (am. belóg)</t>
    </r>
  </si>
  <si>
    <r>
      <t>Födémpallók II.</t>
    </r>
    <r>
      <rPr>
        <i/>
        <sz val="8"/>
        <rFont val="Arial"/>
        <family val="2"/>
      </rPr>
      <t xml:space="preserve"> &gt;  (erőteljes igénybevételre, pl. raktározás)</t>
    </r>
  </si>
  <si>
    <r>
      <t>Födém - Gerendák  I.</t>
    </r>
    <r>
      <rPr>
        <i/>
        <sz val="8"/>
        <rFont val="Arial"/>
        <family val="2"/>
      </rPr>
      <t xml:space="preserve"> (átlagos igénybevétel)</t>
    </r>
  </si>
  <si>
    <t>Gk   Föd. GERENDA</t>
  </si>
  <si>
    <t>Önállóan is alkalmazhatók és kiegészítői a Padlófödémek válaszfalai ill. kiváltásaihoz</t>
  </si>
  <si>
    <t>Euro/fm</t>
  </si>
  <si>
    <t>uro/fm</t>
  </si>
  <si>
    <t>Gk   Föd. GERENDÁK</t>
  </si>
  <si>
    <t>Eur/fm</t>
  </si>
  <si>
    <t>Mind ökomodul építőelem család és praktikus kiegészítők:</t>
  </si>
  <si>
    <t xml:space="preserve">A felek megállapodnak abban is, hogy  minden, a termékre vonatkozó   megrendelői módosítás, a legapróbb is, melyet postai vénnyel küld meg a Megrendelő, a vállalási végösszeget módosíthatja, valamint a szállítási határidőt további minimum 3 - 5  munkanappal esetenként kitolhatja. </t>
  </si>
  <si>
    <r>
      <t xml:space="preserve">E </t>
    </r>
    <r>
      <rPr>
        <b/>
        <sz val="7"/>
        <rFont val="Arial"/>
        <family val="2"/>
      </rPr>
      <t>[nettó]</t>
    </r>
  </si>
  <si>
    <t>TF 66 FAL</t>
  </si>
  <si>
    <t>LF 66 FAL</t>
  </si>
  <si>
    <t>Töréspontok 2, elágazó L - FALAK:   66 * 66 cm</t>
  </si>
  <si>
    <t>Alkalmazás:</t>
  </si>
  <si>
    <t>00</t>
  </si>
  <si>
    <r>
      <t>Gerenda osztás max. 132/ = 66 cm.</t>
    </r>
    <r>
      <rPr>
        <sz val="7"/>
        <color indexed="10"/>
        <rFont val="Times New Roman"/>
        <family val="1"/>
      </rPr>
      <t xml:space="preserve"> &gt; Ha am, tip befüggeszt., falközbe (No koszorú!)</t>
    </r>
  </si>
  <si>
    <t>Magas  [cm]</t>
  </si>
  <si>
    <r>
      <t xml:space="preserve">Ár
</t>
    </r>
    <r>
      <rPr>
        <b/>
        <sz val="7"/>
        <rFont val="Arial"/>
        <family val="0"/>
      </rPr>
      <t>[EUR / m2]</t>
    </r>
  </si>
  <si>
    <t>Bruttó Ár             [ Ft ]</t>
  </si>
  <si>
    <t>Nettó Ár                  [ Ft ]</t>
  </si>
  <si>
    <t>&lt; Ft/Euró</t>
  </si>
  <si>
    <r>
      <t xml:space="preserve">Töréspontok 1, elágazó L - FALAK: </t>
    </r>
    <r>
      <rPr>
        <sz val="8"/>
        <rFont val="Arial"/>
        <family val="2"/>
      </rPr>
      <t xml:space="preserve">  33 * 33 cm</t>
    </r>
  </si>
  <si>
    <t>Sorszám: 20 _ / ________ R</t>
  </si>
  <si>
    <t>____________</t>
  </si>
  <si>
    <t>nap</t>
  </si>
  <si>
    <t>_____</t>
  </si>
  <si>
    <t>Tömeg[kg]</t>
  </si>
  <si>
    <r>
      <t xml:space="preserve">Ár EUR     /db  </t>
    </r>
    <r>
      <rPr>
        <b/>
        <sz val="6"/>
        <rFont val="Arial"/>
        <family val="2"/>
      </rPr>
      <t>[nettó]</t>
    </r>
  </si>
  <si>
    <r>
      <t xml:space="preserve">Építőelemek &gt; </t>
    </r>
    <r>
      <rPr>
        <i/>
        <sz val="8"/>
        <color indexed="22"/>
        <rFont val="Times New Roman"/>
        <family val="1"/>
      </rPr>
      <t>Falak, Pallók, tetőpallók &gt; árkedvezmény alapja</t>
    </r>
    <r>
      <rPr>
        <b/>
        <sz val="8"/>
        <color indexed="22"/>
        <rFont val="Times New Roman"/>
        <family val="1"/>
      </rPr>
      <t>:</t>
    </r>
  </si>
  <si>
    <t>Teljesített telepi átvételi vételár részek összesen</t>
  </si>
  <si>
    <t>Gondolatok:</t>
  </si>
  <si>
    <r>
      <t xml:space="preserve">Csavar távolság max. 7cm: </t>
    </r>
    <r>
      <rPr>
        <sz val="8"/>
        <rFont val="Times New Roman"/>
        <family val="1"/>
      </rPr>
      <t xml:space="preserve">     csavar fél kerület * hossz &gt; 50kg/cm2   max. palástnyomás biztosítására (OSB_10).     -- Egyéb kitétel nincs. --</t>
    </r>
  </si>
  <si>
    <r>
      <t xml:space="preserve">csarnok Pillér elemek                    </t>
    </r>
    <r>
      <rPr>
        <sz val="8"/>
        <color indexed="60"/>
        <rFont val="Arial"/>
        <family val="2"/>
      </rPr>
      <t xml:space="preserve"> (O)</t>
    </r>
  </si>
  <si>
    <r>
      <t xml:space="preserve">szerelt Oszlop                          elemek                    </t>
    </r>
    <r>
      <rPr>
        <sz val="6"/>
        <color indexed="60"/>
        <rFont val="Arial"/>
        <family val="2"/>
      </rPr>
      <t xml:space="preserve"> (O… L… T… X)</t>
    </r>
  </si>
  <si>
    <t>Megjegyzések</t>
  </si>
  <si>
    <r>
      <t xml:space="preserve">Töréspontok, elágazó </t>
    </r>
    <r>
      <rPr>
        <b/>
        <u val="single"/>
        <sz val="8"/>
        <rFont val="Arial"/>
        <family val="2"/>
      </rPr>
      <t>T</t>
    </r>
    <r>
      <rPr>
        <u val="single"/>
        <sz val="8"/>
        <rFont val="Arial"/>
        <family val="2"/>
      </rPr>
      <t xml:space="preserve"> - FALAK:   66 * 66 cm</t>
    </r>
  </si>
  <si>
    <r>
      <t xml:space="preserve">Töréspontok, elágazó </t>
    </r>
    <r>
      <rPr>
        <b/>
        <u val="single"/>
        <sz val="8"/>
        <rFont val="Arial"/>
        <family val="2"/>
      </rPr>
      <t>T</t>
    </r>
    <r>
      <rPr>
        <u val="single"/>
        <sz val="8"/>
        <rFont val="Arial"/>
        <family val="2"/>
      </rPr>
      <t xml:space="preserve"> - FALAK:   33*33 cm</t>
    </r>
  </si>
  <si>
    <r>
      <t xml:space="preserve">Töréspontok, elágazó </t>
    </r>
    <r>
      <rPr>
        <b/>
        <u val="single"/>
        <sz val="8"/>
        <rFont val="Arial"/>
        <family val="2"/>
      </rPr>
      <t>X</t>
    </r>
    <r>
      <rPr>
        <u val="single"/>
        <sz val="8"/>
        <rFont val="Arial"/>
        <family val="2"/>
      </rPr>
      <t xml:space="preserve"> - FALAK:   66 * 66 cm</t>
    </r>
  </si>
  <si>
    <r>
      <t>Tartó falak</t>
    </r>
    <r>
      <rPr>
        <b/>
        <u val="single"/>
        <sz val="8"/>
        <rFont val="Arial"/>
        <family val="2"/>
      </rPr>
      <t xml:space="preserve"> - 11</t>
    </r>
    <r>
      <rPr>
        <u val="single"/>
        <sz val="8"/>
        <rFont val="Arial"/>
        <family val="2"/>
      </rPr>
      <t xml:space="preserve"> </t>
    </r>
    <r>
      <rPr>
        <i/>
        <u val="single"/>
        <sz val="8"/>
        <rFont val="Arial"/>
        <family val="2"/>
      </rPr>
      <t>(alkalmazható válaszfalként is)</t>
    </r>
  </si>
  <si>
    <r>
      <t>Tartó falak</t>
    </r>
    <r>
      <rPr>
        <b/>
        <u val="single"/>
        <sz val="8"/>
        <rFont val="Arial"/>
        <family val="2"/>
      </rPr>
      <t xml:space="preserve"> - 13</t>
    </r>
    <r>
      <rPr>
        <u val="single"/>
        <sz val="8"/>
        <rFont val="Arial"/>
        <family val="2"/>
      </rPr>
      <t xml:space="preserve"> </t>
    </r>
    <r>
      <rPr>
        <i/>
        <u val="single"/>
        <sz val="8"/>
        <rFont val="Arial"/>
        <family val="2"/>
      </rPr>
      <t>(alkalmazható válaszfalként is)</t>
    </r>
  </si>
  <si>
    <r>
      <t>Tartó falak</t>
    </r>
    <r>
      <rPr>
        <b/>
        <u val="single"/>
        <sz val="8"/>
        <rFont val="Arial"/>
        <family val="2"/>
      </rPr>
      <t xml:space="preserve"> - 16</t>
    </r>
    <r>
      <rPr>
        <u val="single"/>
        <sz val="8"/>
        <rFont val="Arial"/>
        <family val="2"/>
      </rPr>
      <t xml:space="preserve"> </t>
    </r>
    <r>
      <rPr>
        <i/>
        <u val="single"/>
        <sz val="8"/>
        <rFont val="Arial"/>
        <family val="2"/>
      </rPr>
      <t>(alkalmazható válaszfalként is)</t>
    </r>
  </si>
  <si>
    <r>
      <t>Egy gerinces</t>
    </r>
    <r>
      <rPr>
        <i/>
        <u val="single"/>
        <sz val="8"/>
        <color indexed="8"/>
        <rFont val="Times New Roman"/>
        <family val="1"/>
      </rPr>
      <t xml:space="preserve"> (könnyű)   (Lásd: fenti 1-4 alkalmazási útmutatót)</t>
    </r>
  </si>
  <si>
    <r>
      <t>Két gerinces</t>
    </r>
    <r>
      <rPr>
        <i/>
        <u val="single"/>
        <sz val="8"/>
        <color indexed="8"/>
        <rFont val="Times New Roman"/>
        <family val="1"/>
      </rPr>
      <t xml:space="preserve">   (Lásd: fenti 1-5 alkalmazási útmutatót)</t>
    </r>
  </si>
  <si>
    <t>Tel-1:</t>
  </si>
  <si>
    <t>Tel-2:</t>
  </si>
  <si>
    <t>Ház szám</t>
  </si>
  <si>
    <r>
      <t>Ha a megrendelő</t>
    </r>
    <r>
      <rPr>
        <b/>
        <i/>
        <sz val="8"/>
        <rFont val="Times New Roman"/>
        <family val="1"/>
      </rPr>
      <t xml:space="preserve"> (megbizottja) </t>
    </r>
    <r>
      <rPr>
        <b/>
        <sz val="8"/>
        <rFont val="Times New Roman"/>
        <family val="1"/>
      </rPr>
      <t>elérhetősége nem azonos a fenti számlázási címmel:</t>
    </r>
  </si>
  <si>
    <t>(innen letölthető) &lt;katt</t>
  </si>
  <si>
    <t xml:space="preserve">ALULÍROTT megrendelem az alábbiakat és kiegészítő elemeit . A jelen tájékoztató  akkor lesz megrendelés és megállapodás, ha azt a fenti Társaságnak elpostáztam, a Társaság azt visszaigazolta,  a visszaigazolásban foglaltakat  a befizetéseim tejesítésével </t>
  </si>
  <si>
    <t>A társasághoz küldött jelen megrendelőlap és az azon szereplő megrendelés 15%-a ezzel a lappal együtt esedékes ( melyből 10% foglaló. Befizethető bankban, postán vagy a társaság pénztárába személyesen.</t>
  </si>
  <si>
    <t>A konkrét határidővel, részletes tételekkel és árral rendelkező visszaigazolás kézhezvételét követően 3 munkanapon belül kell a további 85%-ból az 50%-os vételárat az előzőek szerint rendezni.</t>
  </si>
  <si>
    <t>A fentmaradó 35% ugyanakkor ügyvédi/közjegyzői letétbe kerül, ha a felek úgy állapodnak meg.</t>
  </si>
  <si>
    <t>Ha a felek ezt nem kérik  a 35 % összeg is Társaság számlájára fizetendő az 50%-kal együtt .</t>
  </si>
  <si>
    <t>Amennyiben a megrendelő a   visszaigazolt megrendelését a további befizetések előtt visszavonja/lemondja az a 10%-os foglaló elvesztését jelenti, ill. ha a Társaság mondja fel ebben a szakaszban, akkor a foglaló kétszeresét kell teljesítenie a megrendelője felé.</t>
  </si>
  <si>
    <t>A beérkezett megrendelés és az 5%+10% foglaló a Társaságot arra kötelezi, hogy 3-8 munkanapon belül a megrendelés nagyságától függően,  jelen megrendelőlap elválaszthatatlan részét képező visszaigazolásában félreérthetetlenül részletezze a megrendelés tételeit, tartalmát  hogy átvételkor vitára semmi ne adjon okot.</t>
  </si>
  <si>
    <t>http://www.gyorshazak.extramobilhazak.hu/v-arak.oko-falak.fodemek.html</t>
  </si>
  <si>
    <t>Megrendelés, Megállapodás</t>
  </si>
  <si>
    <t xml:space="preserve"> jelen megrendelés - Megállapodás lapot, amely a köztünk létrejött megállapodás elválaszthatatlan része, 1 pédány emailben, hogy elektonikusan kezelni tudjuk és további 3 azaz három példányban kérjük kinyomtatva, aláírva címünkre eljuttatni.  Ebből egy általunk is aláírt példányt a 4.pontban taglalt visszaigazolással (határidők, tételes részletek stb.) együtt postázzuk ki, illetve vissza Önnek.</t>
  </si>
  <si>
    <t>Tennivalók:</t>
  </si>
  <si>
    <t>-vége-</t>
  </si>
  <si>
    <t>____</t>
  </si>
  <si>
    <t>______________</t>
  </si>
  <si>
    <t>________</t>
  </si>
  <si>
    <t>hónap:</t>
  </si>
  <si>
    <t>nap_</t>
  </si>
  <si>
    <t>Megjegyzés:</t>
  </si>
  <si>
    <t>A megállapodásban  figyelembe vett Euro árfolyam:</t>
  </si>
  <si>
    <t>-ugrás le1 &gt;</t>
  </si>
  <si>
    <t>-ugrás le2 &gt;</t>
  </si>
  <si>
    <t>-ugrás le3 &gt;</t>
  </si>
  <si>
    <t>-ugrás le4 &gt;</t>
  </si>
  <si>
    <t>-ugrás le5 &gt;</t>
  </si>
  <si>
    <t>-ugrás le6 &gt;</t>
  </si>
  <si>
    <t>-ugrás le7 &gt;</t>
  </si>
  <si>
    <t>-ugrás le9 &gt;</t>
  </si>
  <si>
    <t>-ugrás le10 &gt;</t>
  </si>
  <si>
    <r>
      <t xml:space="preserve">Alkalmazási  útmutató </t>
    </r>
    <r>
      <rPr>
        <sz val="8"/>
        <rFont val="Arial"/>
        <family val="2"/>
      </rPr>
      <t>(minta, rajzoló) :&gt;&gt;&gt;</t>
    </r>
  </si>
  <si>
    <r>
      <t xml:space="preserve">_ </t>
    </r>
    <r>
      <rPr>
        <b/>
        <sz val="8"/>
        <rFont val="Arial"/>
        <family val="2"/>
      </rPr>
      <t>Kétvonalas</t>
    </r>
    <r>
      <rPr>
        <sz val="8"/>
        <rFont val="Arial"/>
        <family val="0"/>
      </rPr>
      <t xml:space="preserve"> vázlat alapján megszámolom a törés pontokat:</t>
    </r>
  </si>
  <si>
    <r>
      <t xml:space="preserve">_ </t>
    </r>
    <r>
      <rPr>
        <b/>
        <sz val="8"/>
        <rFont val="Arial"/>
        <family val="2"/>
      </rPr>
      <t>Egyes</t>
    </r>
    <r>
      <rPr>
        <sz val="8"/>
        <rFont val="Arial"/>
        <family val="0"/>
      </rPr>
      <t xml:space="preserve"> szakaszokból levonjuk az L-, T-,  X  33cm-es végeket</t>
    </r>
  </si>
  <si>
    <t xml:space="preserve">Fontos: </t>
  </si>
  <si>
    <t>töréstől törésig a táv osztható legyen 33cm-rel</t>
  </si>
  <si>
    <t>le-össz-le</t>
  </si>
  <si>
    <t>fel-Tartalom-fel</t>
  </si>
  <si>
    <t xml:space="preserve">Pl.    a folyamatos függőzés, zsinórozás, falazóhabarcs keverés, vakoló habarcs keverés, vakolás, a több autós homok-mész szállítás, </t>
  </si>
  <si>
    <t>Törések közötti külméreten megszámolom a szükséges födémelem számot, a hosszát adja a fél modulos keresztméret</t>
  </si>
  <si>
    <t>Első lépés</t>
  </si>
  <si>
    <t>http://www.extramobilhazak.hu/valuta/valutaconverter.htm</t>
  </si>
  <si>
    <t xml:space="preserve">Tartalom: </t>
  </si>
  <si>
    <t>Építőelem csoportok linkje</t>
  </si>
  <si>
    <r>
      <t xml:space="preserve">TJI </t>
    </r>
    <r>
      <rPr>
        <sz val="8"/>
        <rFont val="Arial"/>
        <family val="0"/>
      </rPr>
      <t>föd. Gerenda vékony gerinces föd.palló (1-2)</t>
    </r>
  </si>
  <si>
    <r>
      <t>GK</t>
    </r>
    <r>
      <rPr>
        <sz val="8"/>
        <rFont val="Arial"/>
        <family val="0"/>
      </rPr>
      <t xml:space="preserve"> könnyű föd. Gerenda falvégre-,</t>
    </r>
    <r>
      <rPr>
        <i/>
        <sz val="8"/>
        <rFont val="Arial"/>
        <family val="2"/>
      </rPr>
      <t xml:space="preserve"> falközbe (am..  un. belógatott)</t>
    </r>
  </si>
  <si>
    <t>TJI 528 - 19-DG</t>
  </si>
  <si>
    <t>TJI 594 - 19-DG</t>
  </si>
  <si>
    <t>TJI 660 - 19-DG</t>
  </si>
  <si>
    <t>TJI 726 - 19-DG</t>
  </si>
  <si>
    <t>TJI 792 - 19-DG</t>
  </si>
  <si>
    <t>TJI 264 - 24-DG</t>
  </si>
  <si>
    <t>TJI 330 - 24-DG</t>
  </si>
  <si>
    <t>TJI 396 - 24-DG</t>
  </si>
  <si>
    <t>TJI 462 - 24-DG</t>
  </si>
  <si>
    <t>TJI 528 - 24-DG</t>
  </si>
  <si>
    <t>TJI 594 - 24-DG</t>
  </si>
  <si>
    <t>TJI 660 - 24-DG</t>
  </si>
  <si>
    <t>TJI 726 - 24-DG</t>
  </si>
  <si>
    <t>TJI 792 - 24-DG</t>
  </si>
  <si>
    <t>TJI 858 - 24-DG</t>
  </si>
  <si>
    <t>TJI 924 - 24-DG</t>
  </si>
  <si>
    <t>TJI 264 - 34-DG</t>
  </si>
  <si>
    <t>TJI 330 - 34-DG</t>
  </si>
  <si>
    <t>TJI 396 - 34-DG</t>
  </si>
  <si>
    <t>TJI 462 - 34-DG</t>
  </si>
  <si>
    <t>TJI 528 - 34-DG</t>
  </si>
  <si>
    <t>TJI 600 - 34-DG</t>
  </si>
  <si>
    <t>TJI 660 - 34-DG</t>
  </si>
  <si>
    <t>TJI 726 - 34-DG</t>
  </si>
  <si>
    <t>TJI 792 - 34-DG</t>
  </si>
  <si>
    <t>TJI 858 - 34-DG</t>
  </si>
  <si>
    <t>TJI 924 - 34-DG</t>
  </si>
  <si>
    <t>TJI 990 - 34-DG</t>
  </si>
  <si>
    <t>TJI 1056 - 34-DG</t>
  </si>
  <si>
    <r>
      <t>TJI</t>
    </r>
    <r>
      <rPr>
        <sz val="8"/>
        <color indexed="8"/>
        <rFont val="Arial"/>
        <family val="2"/>
      </rPr>
      <t xml:space="preserve"> 264 - 19-DG</t>
    </r>
  </si>
  <si>
    <r>
      <t>TJI</t>
    </r>
    <r>
      <rPr>
        <sz val="8"/>
        <color indexed="8"/>
        <rFont val="Arial"/>
        <family val="2"/>
      </rPr>
      <t xml:space="preserve"> 330 - 19-DG</t>
    </r>
  </si>
  <si>
    <r>
      <t>TJI</t>
    </r>
    <r>
      <rPr>
        <sz val="8"/>
        <color indexed="8"/>
        <rFont val="Arial"/>
        <family val="2"/>
      </rPr>
      <t xml:space="preserve"> 396 - 19-DG</t>
    </r>
  </si>
  <si>
    <r>
      <t>TJI</t>
    </r>
    <r>
      <rPr>
        <sz val="8"/>
        <color indexed="8"/>
        <rFont val="Arial"/>
        <family val="2"/>
      </rPr>
      <t xml:space="preserve"> 462 - 19-DG</t>
    </r>
  </si>
  <si>
    <t>db  vége</t>
  </si>
  <si>
    <r>
      <t xml:space="preserve">Valutakonverter | </t>
    </r>
    <r>
      <rPr>
        <sz val="8"/>
        <color indexed="10"/>
        <rFont val="Arial"/>
        <family val="2"/>
      </rPr>
      <t>klikk &gt;&gt;&gt;</t>
    </r>
  </si>
  <si>
    <r>
      <t>átirható mező</t>
    </r>
    <r>
      <rPr>
        <i/>
        <sz val="8"/>
        <color indexed="10"/>
        <rFont val="Arial"/>
        <family val="2"/>
      </rPr>
      <t xml:space="preserve"> &gt;&gt;&gt;</t>
    </r>
  </si>
  <si>
    <t>-ugrás le 11 &gt;</t>
  </si>
  <si>
    <t>-ugrás le 12 &gt;</t>
  </si>
  <si>
    <t>-ugrás le 13 &gt;</t>
  </si>
  <si>
    <t>-ugrás le 14 &gt;</t>
  </si>
  <si>
    <t>-ugrás le 15 &gt;</t>
  </si>
  <si>
    <r>
      <t>PK föd.palló</t>
    </r>
    <r>
      <rPr>
        <sz val="8"/>
        <rFont val="Arial"/>
        <family val="0"/>
      </rPr>
      <t xml:space="preserve"> falvégre-, </t>
    </r>
    <r>
      <rPr>
        <i/>
        <sz val="8"/>
        <rFont val="Arial"/>
        <family val="2"/>
      </rPr>
      <t xml:space="preserve"> falközbe (am..  un. belógatott)</t>
    </r>
  </si>
  <si>
    <r>
      <t>LF</t>
    </r>
    <r>
      <rPr>
        <sz val="8"/>
        <rFont val="Arial"/>
        <family val="0"/>
      </rPr>
      <t xml:space="preserve"> 33 Falak (sarok) 7-16 cm vastag; 2,30-5,10 magas</t>
    </r>
  </si>
  <si>
    <r>
      <t>TF</t>
    </r>
    <r>
      <rPr>
        <sz val="8"/>
        <rFont val="Arial"/>
        <family val="0"/>
      </rPr>
      <t xml:space="preserve"> 33 Falak (elágazó) 7-16 cm vastag; 2,30-5,10 magas</t>
    </r>
  </si>
  <si>
    <r>
      <t>XF</t>
    </r>
    <r>
      <rPr>
        <sz val="8"/>
        <rFont val="Arial"/>
        <family val="0"/>
      </rPr>
      <t xml:space="preserve"> 33 Falak (elágazó) 7-16 cm vastag; 2,30-5,10 magas</t>
    </r>
  </si>
  <si>
    <r>
      <t>LF</t>
    </r>
    <r>
      <rPr>
        <sz val="8"/>
        <rFont val="Arial"/>
        <family val="0"/>
      </rPr>
      <t xml:space="preserve"> de 66 Falak (sarok) 7-16 cm vastag; 2,30-5,10 magas</t>
    </r>
  </si>
  <si>
    <r>
      <t>TF</t>
    </r>
    <r>
      <rPr>
        <sz val="8"/>
        <rFont val="Arial"/>
        <family val="0"/>
      </rPr>
      <t xml:space="preserve"> de 66cm Falak (elágazó) 7-16 cm vastag; 2,30-5,10 magas</t>
    </r>
  </si>
  <si>
    <r>
      <t>XF</t>
    </r>
    <r>
      <rPr>
        <sz val="8"/>
        <rFont val="Arial"/>
        <family val="0"/>
      </rPr>
      <t xml:space="preserve"> de 66cm Falak (elágazó) 7-16 cm vastag; 2,30-5,10 magas</t>
    </r>
  </si>
  <si>
    <r>
      <t>F</t>
    </r>
    <r>
      <rPr>
        <sz val="8"/>
        <rFont val="Arial"/>
        <family val="0"/>
      </rPr>
      <t xml:space="preserve"> Falak 7-16 cm vtg 33-66-99-132 széles; 2,30… 5,10 magas</t>
    </r>
  </si>
  <si>
    <t>HUF / EURO</t>
  </si>
  <si>
    <t xml:space="preserve">elágazó  T - FALAK      -        elágazó  T - FALAK      -        elágazó  T - FALAK      -        elágazó  T - FALAK      -        elágazó  T - FALAK      -        elágazó  T - FALAK      -        </t>
  </si>
  <si>
    <t>LF 230.066.07</t>
  </si>
  <si>
    <t>LF 260.066.07</t>
  </si>
  <si>
    <t>LF 310.066.07</t>
  </si>
  <si>
    <t>LF 385.066.07</t>
  </si>
  <si>
    <t>LF 510.066.07</t>
  </si>
  <si>
    <t>LF 230.066.11</t>
  </si>
  <si>
    <t>LF 260.066.11</t>
  </si>
  <si>
    <t>LF 310.066.11</t>
  </si>
  <si>
    <t>LF 385.066.11</t>
  </si>
  <si>
    <t>LF 510.066.11</t>
  </si>
  <si>
    <t>LF 230.066.13</t>
  </si>
  <si>
    <t>LF 260.066.13</t>
  </si>
  <si>
    <t>LF 310.066.13</t>
  </si>
  <si>
    <t>LF 385.066.13</t>
  </si>
  <si>
    <t>LF 510.066.13</t>
  </si>
  <si>
    <t>LF 230.066.16</t>
  </si>
  <si>
    <t>LF 260.066.16</t>
  </si>
  <si>
    <t>LF 310.066.16</t>
  </si>
  <si>
    <t>LF 385.066.16</t>
  </si>
  <si>
    <t>LF 510.066.16</t>
  </si>
  <si>
    <t>T 250.066.07</t>
  </si>
  <si>
    <t xml:space="preserve">L - Falak    (33*33)        -         L - Falak    (33*33)        -         L - Falak    (33*33)        -         L - Falak    (33*33)        -         L - Falak    (33*33)        -         L - Falak    (33*33)        -         L - Falak    (33*33)       </t>
  </si>
  <si>
    <t>elágazó T-FALAK    (33*33)         -          elágazó T-FALAK    (33*33)         -          elágazó T-FALAK    (33*33)         -          elágazó T-FALAK    (33*33)         -          elágazó T-FALAK    (33*33)         -          elágazó T-FALAK    (33*33</t>
  </si>
  <si>
    <t>elágazó XF-FALAK    (33*33)         -         elágazó XF-FALAK    (33*33)         -         elágazó XF-FALAK    (33*33)         -         elágazó XF-FALAK    (33*33)         -         elágazó XF-FALAK    (33*33)         -         elágazó XF-FALAK    (33*3</t>
  </si>
  <si>
    <t>L-FALAK  [66*66]     -     L-FALAK  [66*66]     -     L-FALAK  [66*66]     -     L-FALAK  [66*66]     -     L-FALAK  [66*66]     -     L-FALAK  [66*66]     -     L-FALAK  [66*66]     -     L-FALAK  [66*66]     -     L-FALAK  [66*66]     -     L-FALAK  [66</t>
  </si>
  <si>
    <t xml:space="preserve">elágazó X - FALAK          -           elágazó X - FALAK          -           elágazó X - FALAK          -           elágazó X - FALAK          -           elágazó X - FALAK          -           elágazó X - FALAK          -           elágazó X - FALAK    </t>
  </si>
  <si>
    <t>tartó FALAK     -      tartó FALAK     -      tartó FALAK     -      tartó FALAK     -      tartó FALAK     -      tartó FALAK     -      tartó FALAK     -      tartó FALAK     -      tartó FALAK     -      tartó FALAK     -      tartó FALAK     -      ta</t>
  </si>
</sst>
</file>

<file path=xl/styles.xml><?xml version="1.0" encoding="utf-8"?>
<styleSheet xmlns="http://schemas.openxmlformats.org/spreadsheetml/2006/main">
  <numFmts count="3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0"/>
    <numFmt numFmtId="166" formatCode="#,##0\ &quot;Ft&quot;"/>
    <numFmt numFmtId="167" formatCode="[$€-2]\ #,##0"/>
    <numFmt numFmtId="168" formatCode="[$€-2]\ #,##0.00"/>
    <numFmt numFmtId="169" formatCode="#,##0.00\ [$€-1]"/>
    <numFmt numFmtId="170" formatCode="0.000"/>
    <numFmt numFmtId="171" formatCode="0_ ;[Red]\-0\ "/>
    <numFmt numFmtId="172" formatCode="#,##0\ [$€-1]"/>
    <numFmt numFmtId="173" formatCode="#,##0\ [$€-1];[Red]#,##0\ [$€-1]"/>
    <numFmt numFmtId="174" formatCode="#,##0.00\ &quot;Ft&quot;"/>
    <numFmt numFmtId="175" formatCode="#,##0.0\ &quot;Ft&quot;"/>
    <numFmt numFmtId="176" formatCode="0.0_ ;[Red]\-0.0\ "/>
    <numFmt numFmtId="177" formatCode="0.00_ ;[Red]\-0.00\ "/>
    <numFmt numFmtId="178" formatCode="#,##0.00\ [$€-1];[Red]#,##0.00\ [$€-1]"/>
    <numFmt numFmtId="179" formatCode="#,##0.0\ [$€-1];[Red]#,##0.0\ [$€-1]"/>
    <numFmt numFmtId="180" formatCode="#,##0.0\ [$€-1]"/>
    <numFmt numFmtId="181" formatCode="[$-40E]yyyy\.\ mmmm\ d\."/>
    <numFmt numFmtId="182" formatCode="0.0%"/>
    <numFmt numFmtId="183" formatCode="#,##0.0"/>
    <numFmt numFmtId="184" formatCode="#,##0.00\ &quot;Ft&quot;;[Red]#,##0.00\ &quot;Ft&quot;"/>
    <numFmt numFmtId="185" formatCode="dd/mmm/yyyy"/>
    <numFmt numFmtId="186" formatCode="0.00;[Red]0.00"/>
    <numFmt numFmtId="187" formatCode="#,##0\ _F_t"/>
    <numFmt numFmtId="188" formatCode="#,##0\ &quot;Ft&quot;;[Red]#,##0\ &quot;Ft&quot;"/>
  </numFmts>
  <fonts count="216">
    <font>
      <sz val="10"/>
      <name val="Arial CE"/>
      <family val="0"/>
    </font>
    <font>
      <sz val="8"/>
      <name val="Arial CE"/>
      <family val="0"/>
    </font>
    <font>
      <u val="single"/>
      <sz val="10"/>
      <color indexed="12"/>
      <name val="Arial CE"/>
      <family val="0"/>
    </font>
    <font>
      <u val="single"/>
      <sz val="10"/>
      <color indexed="20"/>
      <name val="Arial CE"/>
      <family val="0"/>
    </font>
    <font>
      <sz val="10"/>
      <name val="Arial"/>
      <family val="0"/>
    </font>
    <font>
      <b/>
      <sz val="10"/>
      <name val="Arial"/>
      <family val="0"/>
    </font>
    <font>
      <b/>
      <sz val="8"/>
      <name val="Arial"/>
      <family val="0"/>
    </font>
    <font>
      <b/>
      <sz val="7"/>
      <name val="Arial"/>
      <family val="0"/>
    </font>
    <font>
      <sz val="8"/>
      <name val="Arial"/>
      <family val="2"/>
    </font>
    <font>
      <i/>
      <sz val="8"/>
      <name val="Times New Roman"/>
      <family val="1"/>
    </font>
    <font>
      <i/>
      <sz val="8"/>
      <name val="Arial"/>
      <family val="2"/>
    </font>
    <font>
      <b/>
      <sz val="6"/>
      <name val="Arial"/>
      <family val="2"/>
    </font>
    <font>
      <sz val="6"/>
      <name val="Arial"/>
      <family val="2"/>
    </font>
    <font>
      <sz val="10"/>
      <name val="Times New Roman"/>
      <family val="1"/>
    </font>
    <font>
      <b/>
      <sz val="9"/>
      <name val="Arial"/>
      <family val="2"/>
    </font>
    <font>
      <sz val="7"/>
      <name val="Arial"/>
      <family val="0"/>
    </font>
    <font>
      <b/>
      <sz val="13"/>
      <color indexed="48"/>
      <name val="Times New Roman"/>
      <family val="1"/>
    </font>
    <font>
      <b/>
      <sz val="8"/>
      <color indexed="8"/>
      <name val="Arial"/>
      <family val="0"/>
    </font>
    <font>
      <sz val="7"/>
      <name val="Times New Roman"/>
      <family val="1"/>
    </font>
    <font>
      <b/>
      <sz val="9"/>
      <name val="Times New Roman"/>
      <family val="1"/>
    </font>
    <font>
      <b/>
      <sz val="8"/>
      <name val="Arial Narrow"/>
      <family val="2"/>
    </font>
    <font>
      <b/>
      <sz val="10"/>
      <name val="Arial Narrow"/>
      <family val="2"/>
    </font>
    <font>
      <sz val="8"/>
      <color indexed="10"/>
      <name val="Arial"/>
      <family val="2"/>
    </font>
    <font>
      <sz val="8"/>
      <name val="Times New Roman"/>
      <family val="1"/>
    </font>
    <font>
      <b/>
      <u val="single"/>
      <sz val="8"/>
      <name val="Arial"/>
      <family val="2"/>
    </font>
    <font>
      <b/>
      <sz val="8"/>
      <color indexed="20"/>
      <name val="Arial"/>
      <family val="2"/>
    </font>
    <font>
      <b/>
      <sz val="10"/>
      <name val="Times New Roman"/>
      <family val="1"/>
    </font>
    <font>
      <b/>
      <sz val="8"/>
      <name val="Times New Roman"/>
      <family val="1"/>
    </font>
    <font>
      <u val="single"/>
      <sz val="10"/>
      <name val="Times New Roman"/>
      <family val="1"/>
    </font>
    <font>
      <b/>
      <i/>
      <sz val="8"/>
      <name val="Times New Roman"/>
      <family val="1"/>
    </font>
    <font>
      <i/>
      <sz val="6"/>
      <name val="Arial"/>
      <family val="2"/>
    </font>
    <font>
      <b/>
      <i/>
      <sz val="6"/>
      <color indexed="10"/>
      <name val="Arial"/>
      <family val="2"/>
    </font>
    <font>
      <b/>
      <sz val="10"/>
      <color indexed="48"/>
      <name val="Arial"/>
      <family val="2"/>
    </font>
    <font>
      <b/>
      <sz val="9"/>
      <color indexed="20"/>
      <name val="Arial"/>
      <family val="2"/>
    </font>
    <font>
      <sz val="8"/>
      <color indexed="20"/>
      <name val="Arial"/>
      <family val="2"/>
    </font>
    <font>
      <b/>
      <sz val="7"/>
      <name val="Times New Roman"/>
      <family val="1"/>
    </font>
    <font>
      <i/>
      <sz val="7"/>
      <name val="Times New Roman"/>
      <family val="1"/>
    </font>
    <font>
      <b/>
      <sz val="7"/>
      <color indexed="10"/>
      <name val="Arial"/>
      <family val="2"/>
    </font>
    <font>
      <b/>
      <i/>
      <sz val="8"/>
      <color indexed="18"/>
      <name val="Arial"/>
      <family val="2"/>
    </font>
    <font>
      <i/>
      <sz val="7"/>
      <color indexed="18"/>
      <name val="Arial"/>
      <family val="2"/>
    </font>
    <font>
      <b/>
      <u val="single"/>
      <sz val="10"/>
      <name val="Times New Roman"/>
      <family val="1"/>
    </font>
    <font>
      <b/>
      <sz val="8"/>
      <color indexed="48"/>
      <name val="Times New Roman"/>
      <family val="1"/>
    </font>
    <font>
      <sz val="8"/>
      <color indexed="8"/>
      <name val="Arial"/>
      <family val="2"/>
    </font>
    <font>
      <b/>
      <i/>
      <sz val="8"/>
      <color indexed="10"/>
      <name val="Arial"/>
      <family val="2"/>
    </font>
    <font>
      <b/>
      <sz val="8"/>
      <color indexed="10"/>
      <name val="Times New Roman"/>
      <family val="1"/>
    </font>
    <font>
      <i/>
      <sz val="8"/>
      <color indexed="10"/>
      <name val="Arial"/>
      <family val="2"/>
    </font>
    <font>
      <b/>
      <sz val="9"/>
      <color indexed="12"/>
      <name val="Arial CE"/>
      <family val="0"/>
    </font>
    <font>
      <sz val="18"/>
      <name val="Arial CE"/>
      <family val="2"/>
    </font>
    <font>
      <b/>
      <sz val="8"/>
      <color indexed="10"/>
      <name val="Arial"/>
      <family val="2"/>
    </font>
    <font>
      <b/>
      <sz val="8"/>
      <color indexed="8"/>
      <name val="Times New Roman"/>
      <family val="1"/>
    </font>
    <font>
      <b/>
      <sz val="8"/>
      <color indexed="12"/>
      <name val="Arial"/>
      <family val="2"/>
    </font>
    <font>
      <sz val="8"/>
      <name val="Arial Narrow"/>
      <family val="2"/>
    </font>
    <font>
      <i/>
      <sz val="6"/>
      <name val="Times New Roman"/>
      <family val="1"/>
    </font>
    <font>
      <vertAlign val="superscript"/>
      <sz val="6"/>
      <name val="Arial"/>
      <family val="2"/>
    </font>
    <font>
      <b/>
      <sz val="8"/>
      <color indexed="55"/>
      <name val="Arial"/>
      <family val="0"/>
    </font>
    <font>
      <sz val="8"/>
      <color indexed="55"/>
      <name val="Arial"/>
      <family val="2"/>
    </font>
    <font>
      <sz val="6"/>
      <color indexed="55"/>
      <name val="Arial"/>
      <family val="2"/>
    </font>
    <font>
      <vertAlign val="superscript"/>
      <sz val="6"/>
      <color indexed="55"/>
      <name val="Arial"/>
      <family val="2"/>
    </font>
    <font>
      <b/>
      <sz val="12"/>
      <name val="Arial"/>
      <family val="2"/>
    </font>
    <font>
      <i/>
      <sz val="8"/>
      <name val="Arial Narrow"/>
      <family val="2"/>
    </font>
    <font>
      <b/>
      <i/>
      <sz val="8"/>
      <name val="Arial Narrow"/>
      <family val="2"/>
    </font>
    <font>
      <i/>
      <sz val="8"/>
      <color indexed="8"/>
      <name val="Arial Narrow"/>
      <family val="2"/>
    </font>
    <font>
      <sz val="8"/>
      <color indexed="10"/>
      <name val="Times New Roman"/>
      <family val="1"/>
    </font>
    <font>
      <b/>
      <sz val="9"/>
      <color indexed="12"/>
      <name val="Times New Roman"/>
      <family val="1"/>
    </font>
    <font>
      <i/>
      <sz val="7"/>
      <color indexed="10"/>
      <name val="Arial"/>
      <family val="2"/>
    </font>
    <font>
      <b/>
      <sz val="7.5"/>
      <color indexed="8"/>
      <name val="Arial"/>
      <family val="0"/>
    </font>
    <font>
      <sz val="8"/>
      <color indexed="8"/>
      <name val="Times New Roman"/>
      <family val="1"/>
    </font>
    <font>
      <i/>
      <sz val="7"/>
      <name val="Arial"/>
      <family val="2"/>
    </font>
    <font>
      <sz val="7"/>
      <name val="Arial CE"/>
      <family val="0"/>
    </font>
    <font>
      <sz val="7"/>
      <color indexed="55"/>
      <name val="Arial"/>
      <family val="2"/>
    </font>
    <font>
      <b/>
      <sz val="7"/>
      <color indexed="8"/>
      <name val="Times New Roman"/>
      <family val="1"/>
    </font>
    <font>
      <sz val="7"/>
      <name val="Arial Narrow"/>
      <family val="2"/>
    </font>
    <font>
      <sz val="7"/>
      <color indexed="8"/>
      <name val="Arial"/>
      <family val="2"/>
    </font>
    <font>
      <sz val="7"/>
      <color indexed="23"/>
      <name val="Arial"/>
      <family val="2"/>
    </font>
    <font>
      <b/>
      <sz val="7"/>
      <color indexed="55"/>
      <name val="Arial"/>
      <family val="2"/>
    </font>
    <font>
      <b/>
      <sz val="10"/>
      <color indexed="12"/>
      <name val="Arial"/>
      <family val="2"/>
    </font>
    <font>
      <b/>
      <i/>
      <sz val="8"/>
      <name val="Arial"/>
      <family val="2"/>
    </font>
    <font>
      <i/>
      <sz val="12"/>
      <name val="Arial"/>
      <family val="2"/>
    </font>
    <font>
      <u val="single"/>
      <sz val="7"/>
      <color indexed="12"/>
      <name val="Arial CE"/>
      <family val="0"/>
    </font>
    <font>
      <b/>
      <i/>
      <sz val="7"/>
      <color indexed="23"/>
      <name val="Times New Roman"/>
      <family val="1"/>
    </font>
    <font>
      <b/>
      <sz val="7"/>
      <color indexed="23"/>
      <name val="Arial"/>
      <family val="0"/>
    </font>
    <font>
      <sz val="7"/>
      <color indexed="23"/>
      <name val="Times New Roman"/>
      <family val="1"/>
    </font>
    <font>
      <b/>
      <sz val="7"/>
      <color indexed="10"/>
      <name val="Times New Roman"/>
      <family val="1"/>
    </font>
    <font>
      <sz val="7"/>
      <color indexed="10"/>
      <name val="Times New Roman"/>
      <family val="1"/>
    </font>
    <font>
      <b/>
      <sz val="8"/>
      <color indexed="48"/>
      <name val="Arial"/>
      <family val="2"/>
    </font>
    <font>
      <b/>
      <sz val="13"/>
      <color indexed="48"/>
      <name val="Arial"/>
      <family val="2"/>
    </font>
    <font>
      <b/>
      <sz val="6"/>
      <color indexed="10"/>
      <name val="Arial"/>
      <family val="2"/>
    </font>
    <font>
      <b/>
      <sz val="20"/>
      <name val="Arial"/>
      <family val="0"/>
    </font>
    <font>
      <sz val="9"/>
      <name val="Times New Roman"/>
      <family val="1"/>
    </font>
    <font>
      <sz val="8"/>
      <color indexed="22"/>
      <name val="Times New Roman"/>
      <family val="1"/>
    </font>
    <font>
      <sz val="10"/>
      <color indexed="8"/>
      <name val="Arial"/>
      <family val="2"/>
    </font>
    <font>
      <i/>
      <sz val="10"/>
      <name val="Times New Roman"/>
      <family val="1"/>
    </font>
    <font>
      <b/>
      <i/>
      <sz val="10"/>
      <color indexed="23"/>
      <name val="Times New Roman"/>
      <family val="1"/>
    </font>
    <font>
      <sz val="10"/>
      <color indexed="63"/>
      <name val="Times New Roman"/>
      <family val="1"/>
    </font>
    <font>
      <b/>
      <i/>
      <sz val="10"/>
      <name val="Times New Roman"/>
      <family val="1"/>
    </font>
    <font>
      <b/>
      <sz val="10"/>
      <color indexed="23"/>
      <name val="Arial"/>
      <family val="0"/>
    </font>
    <font>
      <i/>
      <sz val="10"/>
      <name val="Arial"/>
      <family val="2"/>
    </font>
    <font>
      <b/>
      <i/>
      <sz val="10"/>
      <color indexed="12"/>
      <name val="Arial"/>
      <family val="2"/>
    </font>
    <font>
      <b/>
      <sz val="10"/>
      <color indexed="10"/>
      <name val="Arial"/>
      <family val="2"/>
    </font>
    <font>
      <b/>
      <i/>
      <sz val="10"/>
      <color indexed="10"/>
      <name val="Arial"/>
      <family val="2"/>
    </font>
    <font>
      <b/>
      <sz val="10"/>
      <color indexed="12"/>
      <name val="Arial CE"/>
      <family val="0"/>
    </font>
    <font>
      <sz val="10"/>
      <name val="Arial Narrow"/>
      <family val="2"/>
    </font>
    <font>
      <b/>
      <sz val="10"/>
      <color indexed="8"/>
      <name val="Arial"/>
      <family val="2"/>
    </font>
    <font>
      <sz val="10"/>
      <color indexed="55"/>
      <name val="Arial"/>
      <family val="2"/>
    </font>
    <font>
      <b/>
      <sz val="10"/>
      <color indexed="55"/>
      <name val="Arial"/>
      <family val="2"/>
    </font>
    <font>
      <sz val="10"/>
      <color indexed="23"/>
      <name val="Arial"/>
      <family val="2"/>
    </font>
    <font>
      <b/>
      <sz val="10"/>
      <color indexed="8"/>
      <name val="Times New Roman"/>
      <family val="1"/>
    </font>
    <font>
      <b/>
      <sz val="10"/>
      <color indexed="10"/>
      <name val="Times New Roman"/>
      <family val="1"/>
    </font>
    <font>
      <sz val="10"/>
      <color indexed="23"/>
      <name val="Times New Roman"/>
      <family val="1"/>
    </font>
    <font>
      <sz val="10"/>
      <color indexed="8"/>
      <name val="Times New Roman"/>
      <family val="1"/>
    </font>
    <font>
      <i/>
      <sz val="10"/>
      <color indexed="8"/>
      <name val="Arial Narrow"/>
      <family val="2"/>
    </font>
    <font>
      <b/>
      <sz val="10"/>
      <color indexed="20"/>
      <name val="Arial"/>
      <family val="2"/>
    </font>
    <font>
      <sz val="10"/>
      <color indexed="20"/>
      <name val="Arial"/>
      <family val="2"/>
    </font>
    <font>
      <b/>
      <u val="single"/>
      <sz val="10"/>
      <name val="Arial"/>
      <family val="2"/>
    </font>
    <font>
      <sz val="10"/>
      <color indexed="22"/>
      <name val="Times New Roman"/>
      <family val="1"/>
    </font>
    <font>
      <b/>
      <i/>
      <sz val="10"/>
      <color indexed="18"/>
      <name val="Arial"/>
      <family val="2"/>
    </font>
    <font>
      <b/>
      <i/>
      <sz val="10"/>
      <name val="Arial Narrow"/>
      <family val="2"/>
    </font>
    <font>
      <i/>
      <sz val="10"/>
      <name val="Arial Narrow"/>
      <family val="2"/>
    </font>
    <font>
      <sz val="6"/>
      <color indexed="12"/>
      <name val="Microsoft Sans Serif"/>
      <family val="2"/>
    </font>
    <font>
      <i/>
      <sz val="6"/>
      <color indexed="12"/>
      <name val="Microsoft Sans Serif"/>
      <family val="2"/>
    </font>
    <font>
      <u val="single"/>
      <sz val="6"/>
      <color indexed="12"/>
      <name val="Microsoft Sans Serif"/>
      <family val="2"/>
    </font>
    <font>
      <i/>
      <sz val="6"/>
      <color indexed="10"/>
      <name val="Arial"/>
      <family val="2"/>
    </font>
    <font>
      <sz val="9"/>
      <color indexed="12"/>
      <name val="Arial CE"/>
      <family val="0"/>
    </font>
    <font>
      <sz val="5"/>
      <name val="Arial"/>
      <family val="0"/>
    </font>
    <font>
      <sz val="12"/>
      <name val="Arial"/>
      <family val="2"/>
    </font>
    <font>
      <sz val="9"/>
      <color indexed="20"/>
      <name val="Arial"/>
      <family val="2"/>
    </font>
    <font>
      <sz val="5"/>
      <color indexed="8"/>
      <name val="Arial"/>
      <family val="0"/>
    </font>
    <font>
      <b/>
      <sz val="9"/>
      <color indexed="9"/>
      <name val="Arial"/>
      <family val="2"/>
    </font>
    <font>
      <b/>
      <sz val="10"/>
      <color indexed="9"/>
      <name val="Arial"/>
      <family val="2"/>
    </font>
    <font>
      <sz val="9"/>
      <color indexed="9"/>
      <name val="Arial"/>
      <family val="2"/>
    </font>
    <font>
      <b/>
      <sz val="8"/>
      <color indexed="22"/>
      <name val="Times New Roman"/>
      <family val="1"/>
    </font>
    <font>
      <b/>
      <sz val="6"/>
      <color indexed="22"/>
      <name val="Times New Roman"/>
      <family val="1"/>
    </font>
    <font>
      <i/>
      <sz val="7"/>
      <color indexed="22"/>
      <name val="Times New Roman"/>
      <family val="1"/>
    </font>
    <font>
      <sz val="8"/>
      <color indexed="22"/>
      <name val="Arial"/>
      <family val="0"/>
    </font>
    <font>
      <b/>
      <sz val="7"/>
      <color indexed="22"/>
      <name val="Arial"/>
      <family val="2"/>
    </font>
    <font>
      <i/>
      <sz val="8"/>
      <color indexed="22"/>
      <name val="Times New Roman"/>
      <family val="1"/>
    </font>
    <font>
      <b/>
      <sz val="8"/>
      <color indexed="60"/>
      <name val="Arial"/>
      <family val="2"/>
    </font>
    <font>
      <sz val="8"/>
      <color indexed="60"/>
      <name val="Arial"/>
      <family val="2"/>
    </font>
    <font>
      <b/>
      <sz val="6"/>
      <color indexed="60"/>
      <name val="Arial"/>
      <family val="2"/>
    </font>
    <font>
      <sz val="6"/>
      <color indexed="60"/>
      <name val="Arial"/>
      <family val="2"/>
    </font>
    <font>
      <b/>
      <sz val="8"/>
      <color indexed="60"/>
      <name val="Times New Roman"/>
      <family val="1"/>
    </font>
    <font>
      <i/>
      <sz val="8"/>
      <color indexed="60"/>
      <name val="Arial"/>
      <family val="2"/>
    </font>
    <font>
      <b/>
      <sz val="12"/>
      <color indexed="60"/>
      <name val="Arial"/>
      <family val="2"/>
    </font>
    <font>
      <b/>
      <sz val="9"/>
      <color indexed="9"/>
      <name val="Arial Narrow"/>
      <family val="2"/>
    </font>
    <font>
      <u val="single"/>
      <sz val="8"/>
      <name val="Arial"/>
      <family val="2"/>
    </font>
    <font>
      <u val="single"/>
      <sz val="8"/>
      <name val="Arial Narrow"/>
      <family val="2"/>
    </font>
    <font>
      <i/>
      <u val="single"/>
      <sz val="8"/>
      <name val="Arial"/>
      <family val="2"/>
    </font>
    <font>
      <b/>
      <u val="single"/>
      <sz val="8"/>
      <color indexed="8"/>
      <name val="Times New Roman"/>
      <family val="1"/>
    </font>
    <font>
      <i/>
      <u val="single"/>
      <sz val="8"/>
      <color indexed="8"/>
      <name val="Times New Roman"/>
      <family val="1"/>
    </font>
    <font>
      <b/>
      <i/>
      <sz val="7"/>
      <name val="Times New Roman"/>
      <family val="1"/>
    </font>
    <font>
      <b/>
      <i/>
      <sz val="6"/>
      <name val="Times New Roman"/>
      <family val="1"/>
    </font>
    <font>
      <i/>
      <sz val="6"/>
      <color indexed="23"/>
      <name val="Times New Roman"/>
      <family val="1"/>
    </font>
    <font>
      <u val="single"/>
      <sz val="8"/>
      <color indexed="12"/>
      <name val="Arial CE"/>
      <family val="0"/>
    </font>
    <font>
      <b/>
      <sz val="7"/>
      <color indexed="22"/>
      <name val="Times New Roman"/>
      <family val="1"/>
    </font>
    <font>
      <b/>
      <sz val="8"/>
      <color indexed="9"/>
      <name val="Arial"/>
      <family val="0"/>
    </font>
    <font>
      <b/>
      <sz val="8"/>
      <color indexed="9"/>
      <name val="Arial Narrow"/>
      <family val="2"/>
    </font>
    <font>
      <sz val="8"/>
      <color indexed="9"/>
      <name val="Times New Roman"/>
      <family val="1"/>
    </font>
    <font>
      <sz val="7"/>
      <color indexed="9"/>
      <name val="Arial Narrow"/>
      <family val="2"/>
    </font>
    <font>
      <sz val="8"/>
      <color indexed="9"/>
      <name val="Arial"/>
      <family val="2"/>
    </font>
    <font>
      <i/>
      <sz val="8"/>
      <color indexed="55"/>
      <name val="Arial"/>
      <family val="2"/>
    </font>
    <font>
      <b/>
      <u val="single"/>
      <sz val="10"/>
      <color indexed="12"/>
      <name val="Arial CE"/>
      <family val="0"/>
    </font>
    <font>
      <u val="single"/>
      <sz val="8"/>
      <color indexed="18"/>
      <name val="Arial Narrow"/>
      <family val="2"/>
    </font>
    <font>
      <sz val="8"/>
      <color indexed="18"/>
      <name val="Arial Narrow"/>
      <family val="2"/>
    </font>
    <font>
      <b/>
      <i/>
      <sz val="7"/>
      <color indexed="12"/>
      <name val="Arial"/>
      <family val="2"/>
    </font>
    <font>
      <sz val="8"/>
      <color indexed="12"/>
      <name val="Arial CE"/>
      <family val="0"/>
    </font>
    <font>
      <sz val="6"/>
      <color indexed="22"/>
      <name val="Arial"/>
      <family val="2"/>
    </font>
    <font>
      <b/>
      <sz val="8"/>
      <color indexed="22"/>
      <name val="Arial"/>
      <family val="0"/>
    </font>
    <font>
      <b/>
      <sz val="8"/>
      <color indexed="22"/>
      <name val="Arial Narrow"/>
      <family val="2"/>
    </font>
    <font>
      <b/>
      <sz val="7"/>
      <color indexed="9"/>
      <name val="Arial"/>
      <family val="2"/>
    </font>
    <font>
      <b/>
      <sz val="9"/>
      <color indexed="21"/>
      <name val="Comic Sans MS"/>
      <family val="4"/>
    </font>
    <font>
      <b/>
      <sz val="12"/>
      <color indexed="63"/>
      <name val="Comic Sans MS"/>
      <family val="4"/>
    </font>
    <font>
      <sz val="9"/>
      <color indexed="21"/>
      <name val="Comic Sans MS"/>
      <family val="4"/>
    </font>
    <font>
      <sz val="9"/>
      <name val="Comic Sans MS"/>
      <family val="4"/>
    </font>
    <font>
      <b/>
      <sz val="9"/>
      <name val="Comic Sans MS"/>
      <family val="4"/>
    </font>
    <font>
      <b/>
      <u val="single"/>
      <sz val="9"/>
      <color indexed="12"/>
      <name val="Comic Sans MS"/>
      <family val="4"/>
    </font>
    <font>
      <i/>
      <sz val="7"/>
      <name val="Comic Sans MS"/>
      <family val="4"/>
    </font>
    <font>
      <b/>
      <u val="single"/>
      <sz val="10"/>
      <color indexed="48"/>
      <name val="Arial CE"/>
      <family val="0"/>
    </font>
    <font>
      <b/>
      <sz val="18"/>
      <color indexed="10"/>
      <name val="Arial Narrow"/>
      <family val="2"/>
    </font>
    <font>
      <sz val="12"/>
      <color indexed="12"/>
      <name val="Arial Narrow"/>
      <family val="2"/>
    </font>
    <font>
      <i/>
      <sz val="8"/>
      <color indexed="12"/>
      <name val="Arial Narrow"/>
      <family val="2"/>
    </font>
    <font>
      <sz val="8"/>
      <color indexed="12"/>
      <name val="Arial Narrow"/>
      <family val="2"/>
    </font>
    <font>
      <b/>
      <sz val="12"/>
      <color indexed="12"/>
      <name val="Arial Narrow"/>
      <family val="2"/>
    </font>
    <font>
      <sz val="8"/>
      <color indexed="48"/>
      <name val="Arial"/>
      <family val="2"/>
    </font>
    <font>
      <sz val="8"/>
      <color indexed="52"/>
      <name val="Arial"/>
      <family val="2"/>
    </font>
    <font>
      <sz val="8"/>
      <color indexed="17"/>
      <name val="Arial"/>
      <family val="2"/>
    </font>
    <font>
      <sz val="8"/>
      <color indexed="10"/>
      <name val="Arial Narrow"/>
      <family val="2"/>
    </font>
    <font>
      <sz val="7"/>
      <color indexed="48"/>
      <name val="Arial"/>
      <family val="2"/>
    </font>
    <font>
      <sz val="7"/>
      <color indexed="17"/>
      <name val="Arial"/>
      <family val="2"/>
    </font>
    <font>
      <sz val="7"/>
      <color indexed="53"/>
      <name val="Arial"/>
      <family val="2"/>
    </font>
    <font>
      <b/>
      <sz val="14"/>
      <name val="Arial"/>
      <family val="2"/>
    </font>
    <font>
      <b/>
      <sz val="16"/>
      <name val="Arial"/>
      <family val="2"/>
    </font>
    <font>
      <b/>
      <i/>
      <sz val="16"/>
      <name val="Arial"/>
      <family val="2"/>
    </font>
    <font>
      <sz val="7"/>
      <color indexed="14"/>
      <name val="Arial"/>
      <family val="2"/>
    </font>
    <font>
      <b/>
      <sz val="8"/>
      <color indexed="21"/>
      <name val="Arial"/>
      <family val="2"/>
    </font>
    <font>
      <sz val="8"/>
      <color indexed="21"/>
      <name val="Arial"/>
      <family val="0"/>
    </font>
    <font>
      <i/>
      <sz val="8"/>
      <color indexed="21"/>
      <name val="Arial"/>
      <family val="2"/>
    </font>
    <font>
      <b/>
      <sz val="8"/>
      <color indexed="21"/>
      <name val="Arial Narrow"/>
      <family val="2"/>
    </font>
    <font>
      <sz val="8"/>
      <color indexed="50"/>
      <name val="Arial Narrow"/>
      <family val="2"/>
    </font>
    <font>
      <b/>
      <u val="single"/>
      <sz val="8"/>
      <color indexed="48"/>
      <name val="Arial Narrow"/>
      <family val="2"/>
    </font>
    <font>
      <u val="single"/>
      <sz val="8"/>
      <color indexed="63"/>
      <name val="Arial Narrow"/>
      <family val="2"/>
    </font>
    <font>
      <b/>
      <sz val="8"/>
      <color indexed="63"/>
      <name val="Arial Narrow"/>
      <family val="2"/>
    </font>
    <font>
      <b/>
      <sz val="16"/>
      <color indexed="9"/>
      <name val="Arial Narrow"/>
      <family val="2"/>
    </font>
    <font>
      <b/>
      <u val="single"/>
      <sz val="9"/>
      <color indexed="9"/>
      <name val="Arial Narrow"/>
      <family val="2"/>
    </font>
    <font>
      <sz val="2"/>
      <color indexed="22"/>
      <name val="Arial"/>
      <family val="2"/>
    </font>
    <font>
      <b/>
      <sz val="8"/>
      <color indexed="8"/>
      <name val="Arial Narrow"/>
      <family val="2"/>
    </font>
    <font>
      <sz val="8"/>
      <color indexed="8"/>
      <name val="Arial Narrow"/>
      <family val="2"/>
    </font>
    <font>
      <b/>
      <sz val="8"/>
      <color indexed="55"/>
      <name val="Arial Narrow"/>
      <family val="2"/>
    </font>
    <font>
      <sz val="8"/>
      <color indexed="55"/>
      <name val="Arial Narrow"/>
      <family val="2"/>
    </font>
    <font>
      <sz val="7"/>
      <color indexed="55"/>
      <name val="Arial Narrow"/>
      <family val="2"/>
    </font>
    <font>
      <sz val="7"/>
      <color indexed="23"/>
      <name val="Arial Narrow"/>
      <family val="2"/>
    </font>
    <font>
      <b/>
      <u val="single"/>
      <sz val="8"/>
      <color indexed="12"/>
      <name val="Arial Narrow"/>
      <family val="2"/>
    </font>
    <font>
      <b/>
      <u val="single"/>
      <sz val="8"/>
      <color indexed="12"/>
      <name val="Arial CE"/>
      <family val="0"/>
    </font>
    <font>
      <b/>
      <sz val="9"/>
      <color indexed="12"/>
      <name val="Comic Sans MS"/>
      <family val="4"/>
    </font>
    <font>
      <b/>
      <sz val="6"/>
      <color indexed="55"/>
      <name val="Arial"/>
      <family val="0"/>
    </font>
    <font>
      <sz val="7"/>
      <color indexed="22"/>
      <name val="Arial"/>
      <family val="2"/>
    </font>
    <font>
      <sz val="5"/>
      <color indexed="9"/>
      <name val="Arial"/>
      <family val="2"/>
    </font>
  </fonts>
  <fills count="10">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8"/>
        <bgColor indexed="64"/>
      </patternFill>
    </fill>
    <fill>
      <patternFill patternType="solid">
        <fgColor indexed="41"/>
        <bgColor indexed="64"/>
      </patternFill>
    </fill>
    <fill>
      <patternFill patternType="solid">
        <fgColor indexed="63"/>
        <bgColor indexed="64"/>
      </patternFill>
    </fill>
    <fill>
      <patternFill patternType="solid">
        <fgColor indexed="44"/>
        <bgColor indexed="64"/>
      </patternFill>
    </fill>
    <fill>
      <patternFill patternType="solid">
        <fgColor indexed="42"/>
        <bgColor indexed="64"/>
      </patternFill>
    </fill>
    <fill>
      <patternFill patternType="solid">
        <fgColor indexed="21"/>
        <bgColor indexed="64"/>
      </patternFill>
    </fill>
  </fills>
  <borders count="18">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02">
    <xf numFmtId="0" fontId="0" fillId="0" borderId="0" xfId="0" applyAlignment="1">
      <alignment/>
    </xf>
    <xf numFmtId="0" fontId="5" fillId="0" borderId="0" xfId="19" applyFont="1" applyFill="1" applyBorder="1" applyAlignment="1" applyProtection="1">
      <alignment horizontal="center" vertical="center"/>
      <protection locked="0"/>
    </xf>
    <xf numFmtId="0" fontId="5" fillId="0" borderId="0" xfId="19" applyFont="1" applyFill="1" applyBorder="1" applyAlignment="1" applyProtection="1">
      <alignment horizontal="center" vertical="center"/>
      <protection/>
    </xf>
    <xf numFmtId="0" fontId="1" fillId="0" borderId="0" xfId="20" applyNumberFormat="1" applyFont="1" applyBorder="1" applyAlignment="1" applyProtection="1">
      <alignment vertical="center"/>
      <protection/>
    </xf>
    <xf numFmtId="0" fontId="20" fillId="0" borderId="0" xfId="0" applyFont="1" applyFill="1" applyBorder="1" applyAlignment="1" applyProtection="1">
      <alignment horizontal="left" vertical="center" wrapText="1"/>
      <protection/>
    </xf>
    <xf numFmtId="0" fontId="47" fillId="0" borderId="0" xfId="20" applyNumberFormat="1" applyFont="1" applyBorder="1" applyAlignment="1" applyProtection="1">
      <alignment vertical="center"/>
      <protection/>
    </xf>
    <xf numFmtId="0" fontId="2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Fill="1" applyBorder="1" applyAlignment="1" applyProtection="1">
      <alignment/>
      <protection/>
    </xf>
    <xf numFmtId="0" fontId="28" fillId="0" borderId="0" xfId="0" applyFont="1" applyFill="1" applyBorder="1" applyAlignment="1" applyProtection="1">
      <alignment vertical="center"/>
      <protection/>
    </xf>
    <xf numFmtId="0" fontId="23" fillId="0" borderId="0" xfId="0" applyFont="1" applyBorder="1" applyAlignment="1" applyProtection="1">
      <alignment horizontal="right"/>
      <protection/>
    </xf>
    <xf numFmtId="0" fontId="23" fillId="0" borderId="0" xfId="0" applyFont="1" applyFill="1" applyBorder="1" applyAlignment="1" applyProtection="1">
      <alignment/>
      <protection/>
    </xf>
    <xf numFmtId="49" fontId="4" fillId="0" borderId="0" xfId="19" applyNumberFormat="1" applyFont="1" applyFill="1" applyBorder="1" applyAlignment="1" applyProtection="1">
      <alignment horizontal="left" vertical="center"/>
      <protection/>
    </xf>
    <xf numFmtId="49" fontId="29" fillId="0" borderId="1" xfId="0" applyNumberFormat="1" applyFont="1" applyBorder="1" applyAlignment="1" applyProtection="1">
      <alignment horizontal="left" vertical="center"/>
      <protection/>
    </xf>
    <xf numFmtId="49" fontId="29" fillId="0" borderId="0" xfId="0" applyNumberFormat="1" applyFont="1" applyBorder="1" applyAlignment="1" applyProtection="1">
      <alignment horizontal="center" vertical="center"/>
      <protection/>
    </xf>
    <xf numFmtId="49" fontId="29" fillId="0" borderId="1" xfId="0" applyNumberFormat="1" applyFont="1" applyBorder="1" applyAlignment="1" applyProtection="1">
      <alignment horizontal="left"/>
      <protection/>
    </xf>
    <xf numFmtId="49" fontId="19" fillId="0" borderId="0" xfId="0" applyNumberFormat="1" applyFont="1" applyBorder="1" applyAlignment="1" applyProtection="1">
      <alignment horizontal="center" vertical="center"/>
      <protection/>
    </xf>
    <xf numFmtId="49" fontId="29" fillId="0" borderId="2" xfId="0" applyNumberFormat="1" applyFont="1" applyBorder="1" applyAlignment="1" applyProtection="1">
      <alignment horizontal="left" vertical="center" wrapText="1"/>
      <protection/>
    </xf>
    <xf numFmtId="49" fontId="29" fillId="0" borderId="0" xfId="0" applyNumberFormat="1" applyFont="1" applyBorder="1" applyAlignment="1" applyProtection="1">
      <alignment horizontal="center" vertical="center" wrapText="1"/>
      <protection/>
    </xf>
    <xf numFmtId="49" fontId="88" fillId="0" borderId="2" xfId="0" applyNumberFormat="1" applyFont="1" applyBorder="1" applyAlignment="1" applyProtection="1" quotePrefix="1">
      <alignment horizontal="center" vertical="center"/>
      <protection locked="0"/>
    </xf>
    <xf numFmtId="49" fontId="36" fillId="0" borderId="2" xfId="0" applyNumberFormat="1" applyFont="1" applyBorder="1" applyAlignment="1" applyProtection="1">
      <alignment horizontal="center" vertical="center" wrapText="1"/>
      <protection/>
    </xf>
    <xf numFmtId="49" fontId="36" fillId="0" borderId="1" xfId="0" applyNumberFormat="1" applyFont="1" applyBorder="1" applyAlignment="1" applyProtection="1">
      <alignment horizontal="left" wrapText="1"/>
      <protection/>
    </xf>
    <xf numFmtId="49" fontId="15" fillId="0" borderId="3" xfId="19" applyNumberFormat="1" applyFont="1" applyFill="1" applyBorder="1" applyAlignment="1" applyProtection="1">
      <alignment horizontal="left" vertical="center"/>
      <protection/>
    </xf>
    <xf numFmtId="49" fontId="80" fillId="0" borderId="3" xfId="19" applyNumberFormat="1" applyFont="1" applyFill="1" applyBorder="1" applyAlignment="1" applyProtection="1">
      <alignment horizontal="left" vertical="center"/>
      <protection/>
    </xf>
    <xf numFmtId="0" fontId="8" fillId="0" borderId="0" xfId="19" applyFont="1" applyFill="1" applyBorder="1" applyAlignment="1" applyProtection="1">
      <alignment horizontal="left" vertical="top"/>
      <protection/>
    </xf>
    <xf numFmtId="0" fontId="26" fillId="0" borderId="0" xfId="0" applyFont="1" applyFill="1" applyBorder="1" applyAlignment="1" applyProtection="1">
      <alignment/>
      <protection/>
    </xf>
    <xf numFmtId="0" fontId="51" fillId="0" borderId="0" xfId="0" applyFont="1" applyFill="1" applyBorder="1" applyAlignment="1" applyProtection="1">
      <alignment horizontal="left" vertical="center" wrapText="1"/>
      <protection/>
    </xf>
    <xf numFmtId="1" fontId="51" fillId="0" borderId="0" xfId="0" applyNumberFormat="1" applyFont="1" applyFill="1" applyBorder="1" applyAlignment="1" applyProtection="1">
      <alignment horizontal="left" vertical="center" wrapText="1"/>
      <protection/>
    </xf>
    <xf numFmtId="49" fontId="91" fillId="0" borderId="0" xfId="0" applyNumberFormat="1" applyFont="1" applyFill="1" applyBorder="1" applyAlignment="1" applyProtection="1">
      <alignment horizontal="left" wrapText="1"/>
      <protection/>
    </xf>
    <xf numFmtId="49" fontId="92" fillId="0" borderId="0" xfId="0" applyNumberFormat="1" applyFont="1" applyFill="1" applyBorder="1" applyAlignment="1" applyProtection="1">
      <alignment horizontal="left" wrapText="1"/>
      <protection/>
    </xf>
    <xf numFmtId="49" fontId="95" fillId="0" borderId="0" xfId="19" applyNumberFormat="1" applyFont="1" applyFill="1" applyBorder="1" applyAlignment="1" applyProtection="1">
      <alignment horizontal="left" vertical="center"/>
      <protection/>
    </xf>
    <xf numFmtId="0" fontId="113" fillId="0" borderId="0" xfId="19"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1"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protection/>
    </xf>
    <xf numFmtId="164" fontId="20" fillId="0" borderId="0" xfId="0" applyNumberFormat="1" applyFont="1" applyFill="1" applyBorder="1" applyAlignment="1" applyProtection="1">
      <alignment horizontal="left" vertical="center" wrapText="1"/>
      <protection/>
    </xf>
    <xf numFmtId="164" fontId="18" fillId="0" borderId="0" xfId="0" applyNumberFormat="1" applyFont="1" applyBorder="1" applyAlignment="1" applyProtection="1">
      <alignment horizontal="right"/>
      <protection/>
    </xf>
    <xf numFmtId="0" fontId="17" fillId="0" borderId="0" xfId="22" applyFont="1" applyFill="1" applyBorder="1" applyAlignment="1" applyProtection="1">
      <alignment horizontal="left" vertical="center"/>
      <protection locked="0"/>
    </xf>
    <xf numFmtId="0" fontId="58" fillId="2" borderId="0" xfId="22" applyFont="1" applyFill="1" applyBorder="1" applyAlignment="1" applyProtection="1">
      <alignment horizontal="left" vertical="center"/>
      <protection locked="0"/>
    </xf>
    <xf numFmtId="1" fontId="49" fillId="0" borderId="0" xfId="22" applyNumberFormat="1" applyFont="1" applyFill="1" applyBorder="1" applyAlignment="1" applyProtection="1">
      <alignment horizontal="left"/>
      <protection locked="0"/>
    </xf>
    <xf numFmtId="1" fontId="41" fillId="0" borderId="0" xfId="22" applyNumberFormat="1" applyFont="1" applyFill="1" applyBorder="1" applyAlignment="1" applyProtection="1">
      <alignment horizontal="center"/>
      <protection/>
    </xf>
    <xf numFmtId="0" fontId="17" fillId="0" borderId="0" xfId="22" applyFont="1" applyFill="1" applyBorder="1" applyAlignment="1" applyProtection="1">
      <alignment horizontal="left" vertical="center"/>
      <protection/>
    </xf>
    <xf numFmtId="1" fontId="6" fillId="0" borderId="0" xfId="22" applyNumberFormat="1" applyFont="1" applyFill="1" applyBorder="1" applyAlignment="1" applyProtection="1">
      <alignment horizontal="center" vertical="center"/>
      <protection/>
    </xf>
    <xf numFmtId="0" fontId="42" fillId="0" borderId="0" xfId="22" applyFont="1" applyFill="1" applyBorder="1" applyAlignment="1" applyProtection="1">
      <alignment horizontal="center" vertical="center"/>
      <protection/>
    </xf>
    <xf numFmtId="164" fontId="17" fillId="0" borderId="0" xfId="22" applyNumberFormat="1" applyFont="1" applyFill="1" applyBorder="1" applyAlignment="1" applyProtection="1">
      <alignment horizontal="center" vertical="center"/>
      <protection/>
    </xf>
    <xf numFmtId="1" fontId="42" fillId="0" borderId="0" xfId="22" applyNumberFormat="1" applyFont="1" applyFill="1" applyBorder="1" applyAlignment="1" applyProtection="1">
      <alignment horizontal="center" vertical="center"/>
      <protection/>
    </xf>
    <xf numFmtId="164" fontId="42" fillId="0" borderId="0" xfId="22" applyNumberFormat="1" applyFont="1" applyFill="1" applyBorder="1" applyAlignment="1" applyProtection="1">
      <alignment horizontal="center" vertical="center"/>
      <protection/>
    </xf>
    <xf numFmtId="172" fontId="72" fillId="0" borderId="0" xfId="22" applyNumberFormat="1" applyFont="1" applyFill="1" applyBorder="1" applyAlignment="1" applyProtection="1">
      <alignment horizontal="center" vertical="center"/>
      <protection/>
    </xf>
    <xf numFmtId="2" fontId="8" fillId="0" borderId="0" xfId="0" applyNumberFormat="1" applyFont="1" applyFill="1" applyBorder="1" applyAlignment="1" applyProtection="1">
      <alignment horizontal="right" vertical="center"/>
      <protection/>
    </xf>
    <xf numFmtId="0" fontId="118" fillId="0" borderId="0" xfId="19" applyFont="1" applyFill="1" applyBorder="1" applyAlignment="1" applyProtection="1">
      <alignment horizontal="center" vertical="center"/>
      <protection/>
    </xf>
    <xf numFmtId="0" fontId="58" fillId="2" borderId="0" xfId="22" applyFont="1" applyFill="1" applyBorder="1" applyAlignment="1" applyProtection="1">
      <alignment horizontal="left" vertical="center"/>
      <protection/>
    </xf>
    <xf numFmtId="164" fontId="58" fillId="2" borderId="0" xfId="22" applyNumberFormat="1" applyFont="1" applyFill="1" applyBorder="1" applyAlignment="1" applyProtection="1">
      <alignment horizontal="left" vertical="center"/>
      <protection/>
    </xf>
    <xf numFmtId="0" fontId="58" fillId="0" borderId="0" xfId="22" applyFont="1" applyFill="1" applyBorder="1" applyAlignment="1" applyProtection="1">
      <alignment horizontal="left" vertical="center"/>
      <protection/>
    </xf>
    <xf numFmtId="164" fontId="58" fillId="0" borderId="0" xfId="22" applyNumberFormat="1" applyFont="1" applyFill="1" applyBorder="1" applyAlignment="1" applyProtection="1">
      <alignment horizontal="left" vertical="center"/>
      <protection/>
    </xf>
    <xf numFmtId="0" fontId="58" fillId="0" borderId="0" xfId="22" applyFont="1" applyFill="1" applyBorder="1" applyAlignment="1" applyProtection="1">
      <alignment horizontal="right" vertical="top" textRotation="90" wrapText="1"/>
      <protection/>
    </xf>
    <xf numFmtId="0" fontId="86" fillId="0" borderId="0" xfId="22" applyFont="1" applyFill="1" applyBorder="1" applyAlignment="1" applyProtection="1">
      <alignment horizontal="right" vertical="center" wrapText="1"/>
      <protection/>
    </xf>
    <xf numFmtId="0" fontId="48" fillId="0" borderId="0" xfId="22" applyFont="1" applyFill="1" applyBorder="1" applyAlignment="1" applyProtection="1">
      <alignment horizontal="right" vertical="center" wrapText="1"/>
      <protection/>
    </xf>
    <xf numFmtId="0" fontId="7" fillId="0" borderId="0" xfId="19" applyFont="1" applyFill="1" applyBorder="1" applyAlignment="1" applyProtection="1">
      <alignment horizontal="center"/>
      <protection/>
    </xf>
    <xf numFmtId="164" fontId="7" fillId="0" borderId="0" xfId="19" applyNumberFormat="1" applyFont="1" applyFill="1" applyBorder="1" applyAlignment="1" applyProtection="1">
      <alignment horizontal="center"/>
      <protection/>
    </xf>
    <xf numFmtId="2" fontId="15" fillId="0" borderId="0" xfId="22" applyNumberFormat="1" applyFont="1" applyFill="1" applyBorder="1" applyAlignment="1" applyProtection="1">
      <alignment horizontal="center" wrapText="1"/>
      <protection/>
    </xf>
    <xf numFmtId="164" fontId="15" fillId="0" borderId="0" xfId="22" applyNumberFormat="1" applyFont="1" applyFill="1" applyBorder="1" applyAlignment="1" applyProtection="1">
      <alignment horizontal="center" wrapText="1"/>
      <protection/>
    </xf>
    <xf numFmtId="1" fontId="7" fillId="3" borderId="0" xfId="22" applyNumberFormat="1" applyFont="1" applyFill="1" applyBorder="1" applyAlignment="1" applyProtection="1">
      <alignment horizontal="center"/>
      <protection/>
    </xf>
    <xf numFmtId="0" fontId="48" fillId="0" borderId="0" xfId="22" applyFont="1" applyFill="1" applyBorder="1" applyAlignment="1" applyProtection="1">
      <alignment horizontal="left" vertical="center"/>
      <protection/>
    </xf>
    <xf numFmtId="0" fontId="8" fillId="0" borderId="0" xfId="19" applyFont="1" applyFill="1" applyBorder="1" applyAlignment="1" applyProtection="1" quotePrefix="1">
      <alignment horizontal="left" vertical="top"/>
      <protection/>
    </xf>
    <xf numFmtId="1" fontId="41" fillId="0" borderId="0" xfId="22" applyNumberFormat="1" applyFont="1" applyFill="1" applyBorder="1" applyAlignment="1" applyProtection="1">
      <alignment horizontal="center" vertical="center"/>
      <protection/>
    </xf>
    <xf numFmtId="1" fontId="61" fillId="0" borderId="0" xfId="22" applyNumberFormat="1" applyFont="1" applyFill="1" applyBorder="1" applyAlignment="1" applyProtection="1">
      <alignment horizontal="left"/>
      <protection/>
    </xf>
    <xf numFmtId="2" fontId="42" fillId="0" borderId="0" xfId="22" applyNumberFormat="1" applyFont="1" applyFill="1" applyBorder="1" applyAlignment="1" applyProtection="1">
      <alignment horizontal="center" vertical="center"/>
      <protection/>
    </xf>
    <xf numFmtId="1" fontId="6" fillId="3" borderId="0" xfId="22" applyNumberFormat="1" applyFont="1" applyFill="1" applyBorder="1" applyAlignment="1" applyProtection="1">
      <alignment horizontal="center"/>
      <protection/>
    </xf>
    <xf numFmtId="0" fontId="16" fillId="0" borderId="0" xfId="22" applyFont="1" applyFill="1" applyBorder="1" applyAlignment="1" applyProtection="1">
      <alignment vertical="center" textRotation="90"/>
      <protection/>
    </xf>
    <xf numFmtId="0" fontId="14" fillId="0" borderId="0" xfId="22" applyFont="1" applyFill="1" applyBorder="1" applyAlignment="1" applyProtection="1">
      <alignment horizontal="right" vertical="center"/>
      <protection/>
    </xf>
    <xf numFmtId="164" fontId="11" fillId="0" borderId="0" xfId="22" applyNumberFormat="1" applyFont="1" applyFill="1" applyBorder="1" applyAlignment="1" applyProtection="1">
      <alignment horizontal="center" vertical="center"/>
      <protection/>
    </xf>
    <xf numFmtId="164" fontId="6" fillId="0" borderId="0" xfId="22" applyNumberFormat="1" applyFont="1" applyFill="1" applyBorder="1" applyAlignment="1" applyProtection="1">
      <alignment horizontal="center" vertical="center"/>
      <protection/>
    </xf>
    <xf numFmtId="164" fontId="17" fillId="0" borderId="0" xfId="22" applyNumberFormat="1" applyFont="1" applyFill="1" applyBorder="1" applyAlignment="1" applyProtection="1">
      <alignment horizontal="right"/>
      <protection/>
    </xf>
    <xf numFmtId="164" fontId="15" fillId="0" borderId="0" xfId="22" applyNumberFormat="1" applyFont="1" applyFill="1" applyBorder="1" applyAlignment="1" applyProtection="1">
      <alignment horizontal="right"/>
      <protection/>
    </xf>
    <xf numFmtId="3" fontId="7" fillId="0" borderId="0" xfId="22"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center"/>
      <protection/>
    </xf>
    <xf numFmtId="164" fontId="61" fillId="0" borderId="0" xfId="22" applyNumberFormat="1" applyFont="1" applyFill="1" applyBorder="1" applyAlignment="1" applyProtection="1">
      <alignment horizontal="left"/>
      <protection/>
    </xf>
    <xf numFmtId="1" fontId="49" fillId="0" borderId="0" xfId="22" applyNumberFormat="1" applyFont="1" applyFill="1" applyBorder="1" applyAlignment="1" applyProtection="1">
      <alignment horizontal="left"/>
      <protection/>
    </xf>
    <xf numFmtId="164" fontId="49" fillId="0" borderId="0" xfId="22" applyNumberFormat="1" applyFont="1" applyFill="1" applyBorder="1" applyAlignment="1" applyProtection="1">
      <alignment horizontal="left"/>
      <protection/>
    </xf>
    <xf numFmtId="0" fontId="51" fillId="0" borderId="0" xfId="19" applyFont="1" applyFill="1" applyBorder="1" applyAlignment="1" applyProtection="1">
      <alignment horizontal="left" vertical="center"/>
      <protection/>
    </xf>
    <xf numFmtId="0" fontId="21" fillId="2" borderId="0" xfId="19" applyFont="1" applyFill="1" applyBorder="1" applyAlignment="1" applyProtection="1">
      <alignment horizontal="left" vertical="center"/>
      <protection/>
    </xf>
    <xf numFmtId="0" fontId="5" fillId="2" borderId="0" xfId="19" applyFont="1" applyFill="1" applyBorder="1" applyAlignment="1" applyProtection="1">
      <alignment horizontal="center" vertical="center"/>
      <protection/>
    </xf>
    <xf numFmtId="0" fontId="27" fillId="0" borderId="0" xfId="19" applyFont="1" applyFill="1" applyBorder="1" applyAlignment="1" applyProtection="1">
      <alignment vertical="top" wrapText="1"/>
      <protection/>
    </xf>
    <xf numFmtId="0" fontId="5" fillId="2" borderId="0" xfId="19" applyFont="1" applyFill="1" applyBorder="1" applyAlignment="1" applyProtection="1">
      <alignment horizontal="left" vertical="center"/>
      <protection/>
    </xf>
    <xf numFmtId="0" fontId="17" fillId="2" borderId="0" xfId="22" applyFont="1" applyFill="1" applyBorder="1" applyAlignment="1" applyProtection="1">
      <alignment horizontal="left" vertical="center"/>
      <protection/>
    </xf>
    <xf numFmtId="0" fontId="27" fillId="0" borderId="0" xfId="19" applyFont="1" applyFill="1" applyBorder="1" applyAlignment="1" applyProtection="1">
      <alignment horizontal="left" vertical="top" wrapText="1"/>
      <protection/>
    </xf>
    <xf numFmtId="0" fontId="27" fillId="0" borderId="0" xfId="19" applyFont="1" applyFill="1" applyBorder="1" applyAlignment="1" applyProtection="1">
      <alignment horizontal="left" vertical="center"/>
      <protection/>
    </xf>
    <xf numFmtId="0" fontId="27" fillId="0" borderId="0" xfId="19" applyFont="1" applyFill="1" applyBorder="1" applyAlignment="1" applyProtection="1">
      <alignment horizontal="left" vertical="center" wrapText="1"/>
      <protection/>
    </xf>
    <xf numFmtId="1" fontId="81" fillId="0" borderId="0" xfId="22" applyNumberFormat="1" applyFont="1" applyFill="1" applyBorder="1" applyAlignment="1" applyProtection="1">
      <alignment horizontal="left"/>
      <protection/>
    </xf>
    <xf numFmtId="0" fontId="21" fillId="2" borderId="0" xfId="19" applyFont="1" applyFill="1" applyBorder="1" applyAlignment="1" applyProtection="1">
      <alignment horizontal="left" vertical="center"/>
      <protection locked="0"/>
    </xf>
    <xf numFmtId="0" fontId="5" fillId="2" borderId="0" xfId="19" applyFont="1" applyFill="1" applyBorder="1" applyAlignment="1" applyProtection="1">
      <alignment horizontal="center" vertical="center"/>
      <protection locked="0"/>
    </xf>
    <xf numFmtId="0" fontId="27" fillId="0" borderId="0" xfId="19" applyFont="1" applyFill="1" applyBorder="1" applyAlignment="1" applyProtection="1">
      <alignment vertical="top" wrapText="1"/>
      <protection locked="0"/>
    </xf>
    <xf numFmtId="0" fontId="5" fillId="2" borderId="0" xfId="19" applyFont="1" applyFill="1" applyBorder="1" applyAlignment="1" applyProtection="1">
      <alignment horizontal="left" vertical="center"/>
      <protection locked="0"/>
    </xf>
    <xf numFmtId="0" fontId="17" fillId="2" borderId="0" xfId="22" applyFont="1" applyFill="1" applyBorder="1" applyAlignment="1" applyProtection="1">
      <alignment horizontal="left" vertical="center"/>
      <protection locked="0"/>
    </xf>
    <xf numFmtId="0" fontId="27" fillId="0" borderId="0" xfId="19" applyFont="1" applyFill="1" applyBorder="1" applyAlignment="1" applyProtection="1">
      <alignment horizontal="left" vertical="top" wrapText="1"/>
      <protection locked="0"/>
    </xf>
    <xf numFmtId="0" fontId="27" fillId="0" borderId="0" xfId="19" applyFont="1" applyFill="1" applyBorder="1" applyAlignment="1" applyProtection="1">
      <alignment horizontal="left" vertical="center"/>
      <protection locked="0"/>
    </xf>
    <xf numFmtId="0" fontId="27" fillId="0" borderId="0" xfId="19" applyFont="1" applyFill="1" applyBorder="1" applyAlignment="1" applyProtection="1">
      <alignment horizontal="left" vertical="center" wrapText="1"/>
      <protection locked="0"/>
    </xf>
    <xf numFmtId="1" fontId="81" fillId="0" borderId="0" xfId="22" applyNumberFormat="1" applyFont="1" applyFill="1" applyBorder="1" applyAlignment="1" applyProtection="1">
      <alignment horizontal="left"/>
      <protection locked="0"/>
    </xf>
    <xf numFmtId="0" fontId="21" fillId="0" borderId="0" xfId="19" applyFont="1" applyFill="1" applyBorder="1" applyAlignment="1" applyProtection="1">
      <alignment horizontal="left" vertical="center"/>
      <protection locked="0"/>
    </xf>
    <xf numFmtId="0" fontId="13" fillId="0" borderId="0" xfId="0" applyFont="1" applyBorder="1" applyAlignment="1" applyProtection="1">
      <alignment/>
      <protection/>
    </xf>
    <xf numFmtId="164" fontId="13" fillId="0" borderId="0" xfId="0" applyNumberFormat="1" applyFont="1" applyBorder="1" applyAlignment="1" applyProtection="1">
      <alignment/>
      <protection/>
    </xf>
    <xf numFmtId="1" fontId="13" fillId="0" borderId="0" xfId="0" applyNumberFormat="1" applyFont="1" applyBorder="1" applyAlignment="1" applyProtection="1">
      <alignment/>
      <protection/>
    </xf>
    <xf numFmtId="0" fontId="118"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19" fillId="0" borderId="0" xfId="0" applyFont="1" applyBorder="1" applyAlignment="1" applyProtection="1">
      <alignment horizontal="center"/>
      <protection/>
    </xf>
    <xf numFmtId="1" fontId="19" fillId="0" borderId="0" xfId="0" applyNumberFormat="1" applyFont="1" applyBorder="1" applyAlignment="1" applyProtection="1">
      <alignment horizontal="center"/>
      <protection/>
    </xf>
    <xf numFmtId="1" fontId="5" fillId="0" borderId="0" xfId="19" applyNumberFormat="1" applyFont="1" applyFill="1" applyBorder="1" applyAlignment="1" applyProtection="1">
      <alignment horizontal="center" vertical="center"/>
      <protection/>
    </xf>
    <xf numFmtId="0" fontId="2" fillId="0" borderId="0" xfId="17" applyFont="1" applyFill="1" applyBorder="1" applyAlignment="1" applyProtection="1">
      <alignment horizontal="center" vertical="center"/>
      <protection/>
    </xf>
    <xf numFmtId="0" fontId="6" fillId="0" borderId="0" xfId="19" applyFont="1" applyFill="1" applyBorder="1" applyAlignment="1" applyProtection="1">
      <alignment horizontal="right" vertical="center"/>
      <protection/>
    </xf>
    <xf numFmtId="0" fontId="2" fillId="0" borderId="0" xfId="17" applyFont="1" applyFill="1" applyBorder="1" applyAlignment="1" applyProtection="1">
      <alignment horizontal="center"/>
      <protection/>
    </xf>
    <xf numFmtId="0" fontId="5" fillId="0" borderId="0" xfId="19" applyFont="1" applyFill="1" applyBorder="1" applyAlignment="1" applyProtection="1">
      <alignment horizontal="right" vertical="center"/>
      <protection/>
    </xf>
    <xf numFmtId="0" fontId="118"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vertical="center" wrapText="1"/>
      <protection/>
    </xf>
    <xf numFmtId="0" fontId="9" fillId="0" borderId="0" xfId="0" applyFont="1" applyBorder="1" applyAlignment="1" applyProtection="1">
      <alignment/>
      <protection/>
    </xf>
    <xf numFmtId="0" fontId="119" fillId="0" borderId="0" xfId="0" applyFont="1" applyFill="1" applyBorder="1" applyAlignment="1" applyProtection="1">
      <alignment horizontal="center"/>
      <protection/>
    </xf>
    <xf numFmtId="0" fontId="91" fillId="0" borderId="0" xfId="0" applyFont="1" applyFill="1" applyBorder="1" applyAlignment="1" applyProtection="1">
      <alignment/>
      <protection/>
    </xf>
    <xf numFmtId="49" fontId="118" fillId="0" borderId="0" xfId="0" applyNumberFormat="1" applyFont="1" applyFill="1" applyBorder="1" applyAlignment="1" applyProtection="1">
      <alignment horizontal="center" vertical="center"/>
      <protection/>
    </xf>
    <xf numFmtId="49" fontId="26" fillId="0" borderId="0" xfId="0" applyNumberFormat="1" applyFont="1" applyFill="1" applyBorder="1" applyAlignment="1" applyProtection="1">
      <alignment horizontal="left" vertical="center"/>
      <protection/>
    </xf>
    <xf numFmtId="49" fontId="13" fillId="0" borderId="0" xfId="0" applyNumberFormat="1" applyFont="1" applyFill="1" applyBorder="1" applyAlignment="1" applyProtection="1">
      <alignment horizontal="left"/>
      <protection/>
    </xf>
    <xf numFmtId="49" fontId="5" fillId="0" borderId="0" xfId="19" applyNumberFormat="1" applyFont="1" applyFill="1" applyBorder="1" applyAlignment="1" applyProtection="1">
      <alignment horizontal="left" vertical="center"/>
      <protection/>
    </xf>
    <xf numFmtId="49" fontId="13" fillId="0" borderId="0" xfId="0" applyNumberFormat="1" applyFont="1" applyFill="1" applyBorder="1" applyAlignment="1" applyProtection="1">
      <alignment horizontal="left" vertical="center"/>
      <protection/>
    </xf>
    <xf numFmtId="49" fontId="93" fillId="0" borderId="0" xfId="0" applyNumberFormat="1" applyFont="1" applyFill="1" applyBorder="1" applyAlignment="1" applyProtection="1">
      <alignment horizontal="left" vertical="center"/>
      <protection/>
    </xf>
    <xf numFmtId="49" fontId="2" fillId="0" borderId="0" xfId="17" applyNumberFormat="1" applyFont="1" applyFill="1" applyBorder="1" applyAlignment="1" applyProtection="1">
      <alignment horizontal="left" vertical="center"/>
      <protection/>
    </xf>
    <xf numFmtId="49" fontId="94" fillId="0" borderId="0" xfId="0" applyNumberFormat="1" applyFont="1" applyFill="1" applyBorder="1" applyAlignment="1" applyProtection="1">
      <alignment horizontal="left" wrapText="1"/>
      <protection/>
    </xf>
    <xf numFmtId="49" fontId="26" fillId="0" borderId="0" xfId="0" applyNumberFormat="1" applyFont="1" applyFill="1" applyBorder="1" applyAlignment="1" applyProtection="1">
      <alignment horizontal="left" vertical="center" wrapText="1"/>
      <protection/>
    </xf>
    <xf numFmtId="49" fontId="118" fillId="0" borderId="0" xfId="0" applyNumberFormat="1" applyFont="1" applyFill="1" applyBorder="1" applyAlignment="1" applyProtection="1">
      <alignment horizontal="center" vertical="center" wrapText="1"/>
      <protection/>
    </xf>
    <xf numFmtId="49" fontId="13" fillId="0" borderId="0" xfId="0" applyNumberFormat="1" applyFont="1" applyFill="1" applyBorder="1" applyAlignment="1" applyProtection="1">
      <alignment horizontal="left" vertical="center" wrapText="1"/>
      <protection/>
    </xf>
    <xf numFmtId="164" fontId="5" fillId="0" borderId="0" xfId="19" applyNumberFormat="1" applyFont="1" applyFill="1" applyBorder="1" applyAlignment="1" applyProtection="1">
      <alignment horizontal="center" vertical="center"/>
      <protection/>
    </xf>
    <xf numFmtId="0" fontId="4" fillId="0" borderId="0" xfId="19" applyFont="1" applyFill="1" applyBorder="1" applyAlignment="1" applyProtection="1">
      <alignment horizontal="center" vertical="center"/>
      <protection/>
    </xf>
    <xf numFmtId="2" fontId="4" fillId="0" borderId="0" xfId="19" applyNumberFormat="1" applyFont="1" applyFill="1" applyBorder="1" applyAlignment="1" applyProtection="1">
      <alignment horizontal="center" vertical="center"/>
      <protection/>
    </xf>
    <xf numFmtId="0" fontId="119" fillId="0" borderId="0" xfId="0" applyFont="1" applyFill="1" applyBorder="1" applyAlignment="1" applyProtection="1">
      <alignment horizontal="center" vertical="center" wrapText="1"/>
      <protection/>
    </xf>
    <xf numFmtId="0" fontId="9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protection/>
    </xf>
    <xf numFmtId="164" fontId="30" fillId="0" borderId="0" xfId="0" applyNumberFormat="1" applyFont="1" applyFill="1" applyBorder="1" applyAlignment="1" applyProtection="1">
      <alignment horizontal="left" vertical="center"/>
      <protection/>
    </xf>
    <xf numFmtId="1" fontId="30" fillId="0" borderId="0" xfId="0" applyNumberFormat="1" applyFont="1" applyFill="1" applyBorder="1" applyAlignment="1" applyProtection="1">
      <alignment horizontal="left" vertical="center"/>
      <protection/>
    </xf>
    <xf numFmtId="0" fontId="119" fillId="0" borderId="0" xfId="0" applyFont="1" applyFill="1" applyBorder="1" applyAlignment="1" applyProtection="1">
      <alignment horizontal="center" vertical="center"/>
      <protection/>
    </xf>
    <xf numFmtId="0" fontId="96" fillId="0" borderId="0" xfId="0" applyFont="1" applyFill="1" applyBorder="1" applyAlignment="1" applyProtection="1">
      <alignment horizontal="left" vertical="center"/>
      <protection/>
    </xf>
    <xf numFmtId="0" fontId="118"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19" applyFont="1" applyFill="1" applyBorder="1" applyAlignment="1" applyProtection="1">
      <alignment horizontal="right" vertical="center"/>
      <protection/>
    </xf>
    <xf numFmtId="1" fontId="5" fillId="0" borderId="0" xfId="0" applyNumberFormat="1" applyFont="1" applyFill="1" applyBorder="1" applyAlignment="1" applyProtection="1">
      <alignment horizontal="right"/>
      <protection/>
    </xf>
    <xf numFmtId="0" fontId="5" fillId="0" borderId="0" xfId="19" applyFont="1" applyFill="1" applyBorder="1" applyAlignment="1" applyProtection="1">
      <alignment horizontal="center" vertical="center"/>
      <protection/>
    </xf>
    <xf numFmtId="0" fontId="6" fillId="0" borderId="0" xfId="19" applyFont="1" applyFill="1" applyBorder="1" applyAlignment="1" applyProtection="1">
      <alignment horizontal="center" vertical="center"/>
      <protection/>
    </xf>
    <xf numFmtId="0" fontId="8" fillId="0" borderId="0" xfId="19" applyFont="1" applyFill="1" applyBorder="1" applyAlignment="1" applyProtection="1">
      <alignment horizontal="left" vertical="center"/>
      <protection/>
    </xf>
    <xf numFmtId="1" fontId="8" fillId="0" borderId="0" xfId="19" applyNumberFormat="1" applyFont="1" applyFill="1" applyBorder="1" applyAlignment="1" applyProtection="1">
      <alignment horizontal="left" vertical="center"/>
      <protection/>
    </xf>
    <xf numFmtId="0" fontId="4" fillId="0" borderId="0" xfId="19" applyFont="1" applyFill="1" applyBorder="1" applyAlignment="1" applyProtection="1">
      <alignment horizontal="left" vertical="center"/>
      <protection/>
    </xf>
    <xf numFmtId="164" fontId="6" fillId="0" borderId="0" xfId="19" applyNumberFormat="1" applyFont="1" applyFill="1" applyBorder="1" applyAlignment="1" applyProtection="1">
      <alignment horizontal="left" vertical="center"/>
      <protection/>
    </xf>
    <xf numFmtId="0" fontId="5" fillId="0" borderId="0" xfId="19" applyFont="1" applyFill="1" applyBorder="1" applyAlignment="1" applyProtection="1">
      <alignment horizontal="left" vertical="center"/>
      <protection/>
    </xf>
    <xf numFmtId="164" fontId="6" fillId="0" borderId="0" xfId="19" applyNumberFormat="1" applyFont="1" applyFill="1" applyBorder="1" applyAlignment="1" applyProtection="1">
      <alignment horizontal="center" vertical="center"/>
      <protection/>
    </xf>
    <xf numFmtId="0" fontId="8" fillId="0" borderId="0" xfId="19" applyFont="1" applyFill="1" applyBorder="1" applyAlignment="1" applyProtection="1">
      <alignment horizontal="left" vertical="center" wrapText="1"/>
      <protection/>
    </xf>
    <xf numFmtId="0" fontId="4" fillId="0" borderId="0" xfId="19" applyFont="1" applyFill="1" applyBorder="1" applyAlignment="1" applyProtection="1">
      <alignment horizontal="left" vertical="center" wrapText="1"/>
      <protection/>
    </xf>
    <xf numFmtId="0" fontId="6" fillId="0" borderId="0" xfId="19" applyFont="1" applyFill="1" applyBorder="1" applyAlignment="1" applyProtection="1">
      <alignment horizontal="left" vertical="center"/>
      <protection/>
    </xf>
    <xf numFmtId="1" fontId="6" fillId="0" borderId="0" xfId="19" applyNumberFormat="1" applyFont="1" applyFill="1" applyBorder="1" applyAlignment="1" applyProtection="1">
      <alignment horizontal="left" vertical="center"/>
      <protection/>
    </xf>
    <xf numFmtId="0" fontId="8" fillId="0" borderId="0" xfId="19" applyFont="1" applyFill="1" applyBorder="1" applyAlignment="1" applyProtection="1">
      <alignment horizontal="left" vertical="center"/>
      <protection/>
    </xf>
    <xf numFmtId="0" fontId="5" fillId="0" borderId="0" xfId="19" applyFont="1" applyFill="1" applyBorder="1" applyAlignment="1" applyProtection="1">
      <alignment horizontal="left" vertical="center"/>
      <protection/>
    </xf>
    <xf numFmtId="49" fontId="5" fillId="0" borderId="0" xfId="19" applyNumberFormat="1" applyFont="1" applyFill="1" applyBorder="1" applyAlignment="1" applyProtection="1">
      <alignment horizontal="center" vertical="top"/>
      <protection/>
    </xf>
    <xf numFmtId="49" fontId="5" fillId="0" borderId="0" xfId="19" applyNumberFormat="1" applyFont="1" applyFill="1" applyBorder="1" applyAlignment="1" applyProtection="1">
      <alignment horizontal="center" vertical="center"/>
      <protection/>
    </xf>
    <xf numFmtId="49" fontId="118" fillId="0" borderId="0" xfId="19" applyNumberFormat="1" applyFont="1" applyFill="1" applyBorder="1" applyAlignment="1" applyProtection="1">
      <alignment horizontal="center" vertical="center"/>
      <protection/>
    </xf>
    <xf numFmtId="0" fontId="8" fillId="0" borderId="0" xfId="19" applyFont="1" applyFill="1" applyBorder="1" applyAlignment="1" applyProtection="1">
      <alignment vertical="center"/>
      <protection/>
    </xf>
    <xf numFmtId="49" fontId="4" fillId="0" borderId="0" xfId="19" applyNumberFormat="1" applyFont="1" applyFill="1" applyBorder="1" applyAlignment="1" applyProtection="1">
      <alignment horizontal="center" vertical="center"/>
      <protection/>
    </xf>
    <xf numFmtId="0" fontId="4" fillId="0" borderId="0" xfId="19" applyFont="1" applyFill="1" applyBorder="1" applyAlignment="1" applyProtection="1">
      <alignment vertical="center"/>
      <protection/>
    </xf>
    <xf numFmtId="164" fontId="8" fillId="0" borderId="0" xfId="19" applyNumberFormat="1" applyFont="1" applyFill="1" applyBorder="1" applyAlignment="1" applyProtection="1">
      <alignment horizontal="left" vertical="center"/>
      <protection/>
    </xf>
    <xf numFmtId="0" fontId="5" fillId="2" borderId="0" xfId="19" applyFont="1" applyFill="1" applyBorder="1" applyAlignment="1" applyProtection="1">
      <alignment horizontal="left" vertical="center"/>
      <protection/>
    </xf>
    <xf numFmtId="164" fontId="21" fillId="2" borderId="0" xfId="19" applyNumberFormat="1" applyFont="1" applyFill="1" applyBorder="1" applyAlignment="1" applyProtection="1">
      <alignment horizontal="left" vertical="center"/>
      <protection/>
    </xf>
    <xf numFmtId="1" fontId="21" fillId="2" borderId="0" xfId="19" applyNumberFormat="1" applyFont="1" applyFill="1" applyBorder="1" applyAlignment="1" applyProtection="1">
      <alignment horizontal="left" vertical="center"/>
      <protection/>
    </xf>
    <xf numFmtId="0" fontId="101" fillId="2" borderId="0" xfId="19" applyFont="1" applyFill="1" applyBorder="1" applyAlignment="1" applyProtection="1">
      <alignment horizontal="left" vertical="center"/>
      <protection/>
    </xf>
    <xf numFmtId="0" fontId="21" fillId="0" borderId="0" xfId="19" applyFont="1" applyFill="1" applyBorder="1" applyAlignment="1" applyProtection="1">
      <alignment horizontal="left" vertical="center"/>
      <protection/>
    </xf>
    <xf numFmtId="0" fontId="6" fillId="0" borderId="0" xfId="19" applyFont="1" applyFill="1" applyBorder="1" applyAlignment="1" applyProtection="1">
      <alignment horizontal="right"/>
      <protection/>
    </xf>
    <xf numFmtId="0" fontId="87" fillId="0" borderId="0" xfId="19" applyFont="1" applyFill="1" applyBorder="1" applyAlignment="1" applyProtection="1">
      <alignment horizontal="center" vertical="center"/>
      <protection/>
    </xf>
    <xf numFmtId="0" fontId="7" fillId="0" borderId="0" xfId="19" applyFont="1" applyFill="1" applyBorder="1" applyAlignment="1" applyProtection="1">
      <alignment horizontal="center" vertical="center" wrapText="1"/>
      <protection/>
    </xf>
    <xf numFmtId="0" fontId="7" fillId="0" borderId="0" xfId="19" applyFont="1" applyFill="1" applyBorder="1" applyAlignment="1" applyProtection="1">
      <alignment horizontal="center" vertical="center" textRotation="90" wrapText="1"/>
      <protection/>
    </xf>
    <xf numFmtId="164" fontId="15" fillId="0" borderId="0" xfId="22" applyNumberFormat="1" applyFont="1" applyFill="1" applyBorder="1" applyAlignment="1" applyProtection="1">
      <alignment horizontal="center" vertical="center" wrapText="1"/>
      <protection/>
    </xf>
    <xf numFmtId="2" fontId="15" fillId="0" borderId="0" xfId="22" applyNumberFormat="1" applyFont="1" applyFill="1" applyBorder="1" applyAlignment="1" applyProtection="1">
      <alignment horizontal="center" vertical="center" wrapText="1"/>
      <protection/>
    </xf>
    <xf numFmtId="2" fontId="4" fillId="0" borderId="0" xfId="0" applyNumberFormat="1" applyFont="1" applyFill="1" applyBorder="1" applyAlignment="1" applyProtection="1">
      <alignment horizontal="right"/>
      <protection/>
    </xf>
    <xf numFmtId="0" fontId="22" fillId="0" borderId="0" xfId="22" applyFont="1" applyFill="1" applyBorder="1" applyAlignment="1" applyProtection="1">
      <alignment horizontal="center" vertical="center" wrapText="1"/>
      <protection/>
    </xf>
    <xf numFmtId="1" fontId="6" fillId="3" borderId="0" xfId="22" applyNumberFormat="1" applyFont="1" applyFill="1" applyBorder="1" applyAlignment="1" applyProtection="1">
      <alignment horizontal="center" vertical="center"/>
      <protection/>
    </xf>
    <xf numFmtId="0" fontId="118" fillId="0" borderId="0" xfId="19" applyFont="1" applyFill="1" applyBorder="1" applyAlignment="1" applyProtection="1">
      <alignment horizontal="center" vertical="center" textRotation="90"/>
      <protection/>
    </xf>
    <xf numFmtId="1" fontId="5" fillId="0" borderId="0" xfId="0" applyNumberFormat="1" applyFont="1" applyFill="1" applyBorder="1" applyAlignment="1" applyProtection="1">
      <alignment horizontal="center"/>
      <protection/>
    </xf>
    <xf numFmtId="2" fontId="4" fillId="0" borderId="0" xfId="0" applyNumberFormat="1" applyFont="1" applyFill="1" applyBorder="1" applyAlignment="1" applyProtection="1">
      <alignment horizontal="right" vertical="center"/>
      <protection/>
    </xf>
    <xf numFmtId="1" fontId="4" fillId="0" borderId="0" xfId="0" applyNumberFormat="1" applyFont="1" applyFill="1" applyBorder="1" applyAlignment="1" applyProtection="1">
      <alignment horizontal="right"/>
      <protection/>
    </xf>
    <xf numFmtId="0" fontId="7" fillId="0" borderId="0" xfId="19" applyFont="1" applyFill="1" applyBorder="1" applyAlignment="1" applyProtection="1">
      <alignment horizontal="center" vertical="center"/>
      <protection/>
    </xf>
    <xf numFmtId="0" fontId="11" fillId="0" borderId="0" xfId="19" applyFont="1" applyFill="1" applyBorder="1" applyAlignment="1" applyProtection="1">
      <alignment horizontal="center" vertical="center"/>
      <protection/>
    </xf>
    <xf numFmtId="1" fontId="7" fillId="0" borderId="0" xfId="19" applyNumberFormat="1" applyFont="1" applyFill="1" applyBorder="1" applyAlignment="1" applyProtection="1">
      <alignment horizontal="center" vertical="center"/>
      <protection/>
    </xf>
    <xf numFmtId="0" fontId="12" fillId="0" borderId="0" xfId="19" applyFont="1" applyFill="1" applyBorder="1" applyAlignment="1" applyProtection="1">
      <alignment horizontal="center" vertical="center"/>
      <protection/>
    </xf>
    <xf numFmtId="164" fontId="41" fillId="0" borderId="0" xfId="22" applyNumberFormat="1" applyFont="1" applyFill="1" applyBorder="1" applyAlignment="1" applyProtection="1">
      <alignment horizontal="center"/>
      <protection/>
    </xf>
    <xf numFmtId="1" fontId="17" fillId="0" borderId="0" xfId="22" applyNumberFormat="1" applyFont="1" applyFill="1" applyBorder="1" applyAlignment="1" applyProtection="1">
      <alignment horizontal="left" vertical="center"/>
      <protection/>
    </xf>
    <xf numFmtId="0" fontId="42" fillId="0" borderId="0" xfId="22" applyFont="1" applyFill="1" applyBorder="1" applyAlignment="1" applyProtection="1">
      <alignment horizontal="left" vertical="center"/>
      <protection/>
    </xf>
    <xf numFmtId="2" fontId="90" fillId="0" borderId="0" xfId="22" applyNumberFormat="1" applyFont="1" applyFill="1" applyBorder="1" applyAlignment="1" applyProtection="1">
      <alignment horizontal="center" vertical="center"/>
      <protection/>
    </xf>
    <xf numFmtId="1" fontId="90" fillId="0" borderId="0" xfId="22" applyNumberFormat="1" applyFont="1" applyFill="1" applyBorder="1" applyAlignment="1" applyProtection="1">
      <alignment horizontal="center" vertical="center"/>
      <protection/>
    </xf>
    <xf numFmtId="172" fontId="90" fillId="0" borderId="0" xfId="22" applyNumberFormat="1" applyFont="1" applyFill="1" applyBorder="1" applyAlignment="1" applyProtection="1">
      <alignment horizontal="center" vertical="center"/>
      <protection/>
    </xf>
    <xf numFmtId="1" fontId="5" fillId="0" borderId="0" xfId="22" applyNumberFormat="1" applyFont="1" applyFill="1" applyBorder="1" applyAlignment="1" applyProtection="1">
      <alignment horizontal="center"/>
      <protection/>
    </xf>
    <xf numFmtId="2" fontId="4" fillId="0" borderId="0" xfId="0" applyNumberFormat="1" applyFont="1" applyFill="1" applyBorder="1" applyAlignment="1" applyProtection="1">
      <alignment horizontal="center" vertical="center"/>
      <protection/>
    </xf>
    <xf numFmtId="164" fontId="51" fillId="0" borderId="0" xfId="19" applyNumberFormat="1" applyFont="1" applyFill="1" applyBorder="1" applyAlignment="1" applyProtection="1">
      <alignment horizontal="left" vertical="center"/>
      <protection/>
    </xf>
    <xf numFmtId="0" fontId="101" fillId="0" borderId="0" xfId="19" applyFont="1" applyFill="1" applyBorder="1" applyAlignment="1" applyProtection="1">
      <alignment horizontal="left" vertical="center"/>
      <protection/>
    </xf>
    <xf numFmtId="0" fontId="7" fillId="0" borderId="0" xfId="19" applyFont="1" applyFill="1" applyBorder="1" applyAlignment="1" applyProtection="1">
      <alignment horizontal="center" vertical="center"/>
      <protection/>
    </xf>
    <xf numFmtId="164" fontId="7" fillId="0" borderId="0" xfId="19" applyNumberFormat="1" applyFont="1" applyFill="1" applyBorder="1" applyAlignment="1" applyProtection="1">
      <alignment horizontal="center" vertical="center"/>
      <protection/>
    </xf>
    <xf numFmtId="2" fontId="15" fillId="0" borderId="0" xfId="22" applyNumberFormat="1" applyFont="1" applyFill="1" applyBorder="1" applyAlignment="1" applyProtection="1">
      <alignment horizontal="center" vertical="center" wrapText="1"/>
      <protection/>
    </xf>
    <xf numFmtId="164" fontId="15" fillId="0" borderId="0" xfId="22" applyNumberFormat="1" applyFont="1" applyFill="1" applyBorder="1" applyAlignment="1" applyProtection="1">
      <alignment horizontal="center" vertical="center" wrapText="1"/>
      <protection/>
    </xf>
    <xf numFmtId="2" fontId="4" fillId="0" borderId="0" xfId="22" applyNumberFormat="1" applyFont="1" applyFill="1" applyBorder="1" applyAlignment="1" applyProtection="1">
      <alignment horizontal="center" vertical="center" wrapText="1"/>
      <protection/>
    </xf>
    <xf numFmtId="2" fontId="4" fillId="0" borderId="0" xfId="0" applyNumberFormat="1" applyFont="1" applyFill="1" applyBorder="1" applyAlignment="1" applyProtection="1">
      <alignment horizontal="right"/>
      <protection/>
    </xf>
    <xf numFmtId="0" fontId="22" fillId="0" borderId="0" xfId="22" applyFont="1" applyFill="1" applyBorder="1" applyAlignment="1" applyProtection="1">
      <alignment horizontal="right" vertical="center" wrapText="1"/>
      <protection/>
    </xf>
    <xf numFmtId="164" fontId="90" fillId="0" borderId="0" xfId="22" applyNumberFormat="1" applyFont="1" applyFill="1" applyBorder="1" applyAlignment="1" applyProtection="1">
      <alignment horizontal="center" vertical="center"/>
      <protection/>
    </xf>
    <xf numFmtId="0" fontId="4" fillId="0" borderId="0" xfId="19" applyFont="1" applyFill="1" applyBorder="1" applyAlignment="1" applyProtection="1">
      <alignment horizontal="center" vertical="center"/>
      <protection/>
    </xf>
    <xf numFmtId="0" fontId="48" fillId="0" borderId="0" xfId="22" applyFont="1" applyFill="1" applyBorder="1" applyAlignment="1" applyProtection="1">
      <alignment horizontal="right" vertical="center"/>
      <protection/>
    </xf>
    <xf numFmtId="0" fontId="5" fillId="2" borderId="0" xfId="19" applyFont="1" applyFill="1" applyBorder="1" applyAlignment="1" applyProtection="1">
      <alignment horizontal="center" vertical="top"/>
      <protection/>
    </xf>
    <xf numFmtId="164" fontId="5" fillId="2" borderId="0" xfId="19" applyNumberFormat="1" applyFont="1" applyFill="1" applyBorder="1" applyAlignment="1" applyProtection="1">
      <alignment horizontal="center" vertical="center"/>
      <protection/>
    </xf>
    <xf numFmtId="1" fontId="5" fillId="2" borderId="0" xfId="19" applyNumberFormat="1" applyFont="1" applyFill="1" applyBorder="1" applyAlignment="1" applyProtection="1">
      <alignment horizontal="center" vertical="center"/>
      <protection/>
    </xf>
    <xf numFmtId="0" fontId="4" fillId="2" borderId="0" xfId="19" applyFont="1" applyFill="1" applyBorder="1" applyAlignment="1" applyProtection="1">
      <alignment horizontal="center" vertical="center"/>
      <protection/>
    </xf>
    <xf numFmtId="0" fontId="5" fillId="0" borderId="0" xfId="19" applyFont="1" applyFill="1" applyBorder="1" applyAlignment="1" applyProtection="1">
      <alignment horizontal="center" vertical="top"/>
      <protection/>
    </xf>
    <xf numFmtId="0" fontId="6" fillId="0" borderId="4" xfId="19" applyFont="1" applyFill="1" applyBorder="1" applyAlignment="1" applyProtection="1">
      <alignment horizontal="left" vertical="top"/>
      <protection/>
    </xf>
    <xf numFmtId="0" fontId="20" fillId="0" borderId="4" xfId="19" applyFont="1" applyFill="1" applyBorder="1" applyAlignment="1" applyProtection="1">
      <alignment horizontal="center" vertical="top"/>
      <protection/>
    </xf>
    <xf numFmtId="1" fontId="27" fillId="0" borderId="0" xfId="19" applyNumberFormat="1" applyFont="1" applyFill="1" applyBorder="1" applyAlignment="1" applyProtection="1">
      <alignment vertical="top" wrapText="1"/>
      <protection/>
    </xf>
    <xf numFmtId="0" fontId="23" fillId="0" borderId="0" xfId="19" applyFont="1" applyFill="1" applyBorder="1" applyAlignment="1" applyProtection="1">
      <alignment vertical="top" wrapText="1"/>
      <protection/>
    </xf>
    <xf numFmtId="0" fontId="26" fillId="0" borderId="0" xfId="19" applyFont="1" applyFill="1" applyBorder="1" applyAlignment="1" applyProtection="1">
      <alignment horizontal="left" vertical="top" wrapText="1"/>
      <protection/>
    </xf>
    <xf numFmtId="164" fontId="5" fillId="2" borderId="0" xfId="19" applyNumberFormat="1" applyFont="1" applyFill="1" applyBorder="1" applyAlignment="1" applyProtection="1">
      <alignment horizontal="left" vertical="center"/>
      <protection/>
    </xf>
    <xf numFmtId="1" fontId="5" fillId="2" borderId="0" xfId="19" applyNumberFormat="1" applyFont="1" applyFill="1" applyBorder="1" applyAlignment="1" applyProtection="1">
      <alignment horizontal="left" vertical="center"/>
      <protection/>
    </xf>
    <xf numFmtId="0" fontId="4" fillId="2" borderId="0" xfId="19" applyFont="1" applyFill="1" applyBorder="1" applyAlignment="1" applyProtection="1">
      <alignment horizontal="left" vertical="center"/>
      <protection/>
    </xf>
    <xf numFmtId="0" fontId="5" fillId="0" borderId="0" xfId="22" applyFont="1" applyFill="1" applyBorder="1" applyAlignment="1" applyProtection="1">
      <alignment horizontal="right" vertical="top" textRotation="90" wrapText="1"/>
      <protection/>
    </xf>
    <xf numFmtId="1" fontId="123" fillId="0" borderId="0" xfId="19" applyNumberFormat="1" applyFont="1" applyFill="1" applyBorder="1" applyAlignment="1" applyProtection="1">
      <alignment horizontal="center" vertical="center"/>
      <protection/>
    </xf>
    <xf numFmtId="2" fontId="102" fillId="0" borderId="0" xfId="22" applyNumberFormat="1" applyFont="1" applyFill="1" applyBorder="1" applyAlignment="1" applyProtection="1">
      <alignment horizontal="center" vertical="center"/>
      <protection/>
    </xf>
    <xf numFmtId="0" fontId="5" fillId="0" borderId="0" xfId="22" applyFont="1" applyFill="1" applyBorder="1" applyAlignment="1" applyProtection="1">
      <alignment horizontal="left" vertical="center"/>
      <protection/>
    </xf>
    <xf numFmtId="2" fontId="15" fillId="0" borderId="0" xfId="22" applyNumberFormat="1" applyFont="1" applyFill="1" applyBorder="1" applyAlignment="1" applyProtection="1">
      <alignment horizontal="center" vertical="center" textRotation="90" wrapText="1"/>
      <protection/>
    </xf>
    <xf numFmtId="1" fontId="84" fillId="2" borderId="0" xfId="22" applyNumberFormat="1" applyFont="1" applyFill="1" applyBorder="1" applyAlignment="1" applyProtection="1">
      <alignment horizontal="center" vertical="top"/>
      <protection/>
    </xf>
    <xf numFmtId="1" fontId="41" fillId="2" borderId="0" xfId="22" applyNumberFormat="1" applyFont="1" applyFill="1" applyBorder="1" applyAlignment="1" applyProtection="1">
      <alignment horizontal="center"/>
      <protection/>
    </xf>
    <xf numFmtId="164" fontId="41" fillId="2" borderId="0" xfId="22" applyNumberFormat="1" applyFont="1" applyFill="1" applyBorder="1" applyAlignment="1" applyProtection="1">
      <alignment horizontal="center"/>
      <protection/>
    </xf>
    <xf numFmtId="1" fontId="17" fillId="2" borderId="0" xfId="22" applyNumberFormat="1" applyFont="1" applyFill="1" applyBorder="1" applyAlignment="1" applyProtection="1">
      <alignment horizontal="left" vertical="center"/>
      <protection/>
    </xf>
    <xf numFmtId="0" fontId="42" fillId="2" borderId="0" xfId="22" applyFont="1" applyFill="1" applyBorder="1" applyAlignment="1" applyProtection="1">
      <alignment horizontal="left" vertical="center"/>
      <protection/>
    </xf>
    <xf numFmtId="1" fontId="84" fillId="0" borderId="0" xfId="22" applyNumberFormat="1" applyFont="1" applyFill="1" applyBorder="1" applyAlignment="1" applyProtection="1">
      <alignment horizontal="center" vertical="top"/>
      <protection/>
    </xf>
    <xf numFmtId="0" fontId="20" fillId="0" borderId="5" xfId="19" applyFont="1" applyFill="1" applyBorder="1" applyAlignment="1" applyProtection="1">
      <alignment horizontal="left" vertical="top"/>
      <protection/>
    </xf>
    <xf numFmtId="0" fontId="20" fillId="0" borderId="5" xfId="19" applyFont="1" applyFill="1" applyBorder="1" applyAlignment="1" applyProtection="1">
      <alignment horizontal="center" vertical="center"/>
      <protection/>
    </xf>
    <xf numFmtId="1" fontId="27" fillId="0" borderId="0" xfId="19" applyNumberFormat="1" applyFont="1" applyFill="1" applyBorder="1" applyAlignment="1" applyProtection="1">
      <alignment horizontal="left" vertical="top" wrapText="1"/>
      <protection/>
    </xf>
    <xf numFmtId="0" fontId="23" fillId="0" borderId="0" xfId="19" applyFont="1" applyFill="1" applyBorder="1" applyAlignment="1" applyProtection="1">
      <alignment horizontal="left" vertical="top" wrapText="1"/>
      <protection/>
    </xf>
    <xf numFmtId="1" fontId="58" fillId="2" borderId="0" xfId="22" applyNumberFormat="1" applyFont="1" applyFill="1" applyBorder="1" applyAlignment="1" applyProtection="1">
      <alignment horizontal="left" vertical="center"/>
      <protection/>
    </xf>
    <xf numFmtId="0" fontId="124" fillId="2" borderId="0" xfId="22" applyFont="1" applyFill="1" applyBorder="1" applyAlignment="1" applyProtection="1">
      <alignment horizontal="left" vertical="center"/>
      <protection/>
    </xf>
    <xf numFmtId="0" fontId="6" fillId="0" borderId="0" xfId="19" applyFont="1" applyFill="1" applyBorder="1" applyAlignment="1" applyProtection="1">
      <alignment horizontal="center" vertical="top"/>
      <protection/>
    </xf>
    <xf numFmtId="0" fontId="27" fillId="0" borderId="6" xfId="19" applyFont="1" applyFill="1" applyBorder="1" applyAlignment="1" applyProtection="1">
      <alignment horizontal="left" vertical="center"/>
      <protection/>
    </xf>
    <xf numFmtId="164" fontId="27" fillId="0" borderId="6" xfId="19" applyNumberFormat="1" applyFont="1" applyFill="1" applyBorder="1" applyAlignment="1" applyProtection="1">
      <alignment horizontal="left" vertical="center"/>
      <protection/>
    </xf>
    <xf numFmtId="1" fontId="27" fillId="0" borderId="0" xfId="19" applyNumberFormat="1" applyFont="1" applyFill="1" applyBorder="1" applyAlignment="1" applyProtection="1">
      <alignment horizontal="left" vertical="center"/>
      <protection/>
    </xf>
    <xf numFmtId="0" fontId="23" fillId="0" borderId="0" xfId="19" applyFont="1" applyFill="1" applyBorder="1" applyAlignment="1" applyProtection="1">
      <alignment horizontal="left" vertical="center"/>
      <protection/>
    </xf>
    <xf numFmtId="0" fontId="26" fillId="0" borderId="0" xfId="19" applyFont="1" applyFill="1" applyBorder="1" applyAlignment="1" applyProtection="1">
      <alignment horizontal="left" vertical="center"/>
      <protection/>
    </xf>
    <xf numFmtId="164" fontId="27" fillId="0" borderId="0" xfId="19" applyNumberFormat="1" applyFont="1" applyFill="1" applyBorder="1" applyAlignment="1" applyProtection="1">
      <alignment horizontal="left" vertical="center"/>
      <protection/>
    </xf>
    <xf numFmtId="1" fontId="27" fillId="0" borderId="0" xfId="19" applyNumberFormat="1" applyFont="1" applyFill="1" applyBorder="1" applyAlignment="1" applyProtection="1">
      <alignment horizontal="left" vertical="center" wrapText="1"/>
      <protection/>
    </xf>
    <xf numFmtId="0" fontId="23" fillId="0" borderId="0" xfId="19" applyFont="1" applyFill="1" applyBorder="1" applyAlignment="1" applyProtection="1">
      <alignment horizontal="left" vertical="center" wrapText="1"/>
      <protection/>
    </xf>
    <xf numFmtId="0" fontId="26" fillId="0" borderId="0" xfId="19" applyFont="1" applyFill="1" applyBorder="1" applyAlignment="1" applyProtection="1">
      <alignment horizontal="left" vertical="center" wrapText="1"/>
      <protection/>
    </xf>
    <xf numFmtId="164" fontId="27" fillId="0" borderId="0" xfId="19" applyNumberFormat="1" applyFont="1" applyFill="1" applyBorder="1" applyAlignment="1" applyProtection="1">
      <alignment horizontal="left" vertical="center" wrapText="1"/>
      <protection/>
    </xf>
    <xf numFmtId="0" fontId="37" fillId="0" borderId="0" xfId="22" applyFont="1" applyFill="1" applyBorder="1" applyAlignment="1" applyProtection="1">
      <alignment horizontal="right" vertical="center" wrapText="1"/>
      <protection/>
    </xf>
    <xf numFmtId="0" fontId="75" fillId="0" borderId="0" xfId="19" applyFont="1" applyFill="1" applyBorder="1" applyAlignment="1" applyProtection="1">
      <alignment horizontal="center" vertical="center"/>
      <protection/>
    </xf>
    <xf numFmtId="2" fontId="5" fillId="0" borderId="0" xfId="22" applyNumberFormat="1" applyFont="1" applyFill="1" applyBorder="1" applyAlignment="1" applyProtection="1">
      <alignment horizontal="center" vertical="center"/>
      <protection/>
    </xf>
    <xf numFmtId="1" fontId="123" fillId="0" borderId="0" xfId="19" applyNumberFormat="1" applyFont="1" applyFill="1" applyBorder="1" applyAlignment="1" applyProtection="1">
      <alignment horizontal="center" vertical="center"/>
      <protection/>
    </xf>
    <xf numFmtId="0" fontId="37" fillId="0" borderId="0" xfId="22" applyFont="1" applyFill="1" applyBorder="1" applyAlignment="1" applyProtection="1">
      <alignment horizontal="left" vertical="center" wrapText="1"/>
      <protection/>
    </xf>
    <xf numFmtId="2" fontId="4" fillId="0" borderId="0" xfId="22" applyNumberFormat="1" applyFont="1" applyFill="1" applyBorder="1" applyAlignment="1" applyProtection="1">
      <alignment horizontal="center" vertical="center" textRotation="90" wrapText="1"/>
      <protection/>
    </xf>
    <xf numFmtId="164" fontId="50" fillId="0" borderId="0" xfId="22" applyNumberFormat="1" applyFont="1" applyFill="1" applyBorder="1" applyAlignment="1" applyProtection="1">
      <alignment horizontal="center" vertical="center"/>
      <protection/>
    </xf>
    <xf numFmtId="2" fontId="75" fillId="0" borderId="0" xfId="22" applyNumberFormat="1" applyFont="1" applyFill="1" applyBorder="1" applyAlignment="1" applyProtection="1">
      <alignment horizontal="center" vertical="center"/>
      <protection/>
    </xf>
    <xf numFmtId="1" fontId="44" fillId="0" borderId="0" xfId="22" applyNumberFormat="1" applyFont="1" applyFill="1" applyBorder="1" applyAlignment="1" applyProtection="1">
      <alignment horizontal="center"/>
      <protection/>
    </xf>
    <xf numFmtId="1" fontId="126" fillId="0" borderId="0" xfId="22" applyNumberFormat="1" applyFont="1" applyFill="1" applyBorder="1" applyAlignment="1" applyProtection="1">
      <alignment horizontal="left" vertical="center"/>
      <protection/>
    </xf>
    <xf numFmtId="0" fontId="54" fillId="0" borderId="0" xfId="22" applyFont="1" applyFill="1" applyBorder="1" applyAlignment="1" applyProtection="1">
      <alignment horizontal="left" vertical="center"/>
      <protection/>
    </xf>
    <xf numFmtId="2" fontId="55" fillId="0" borderId="0" xfId="22" applyNumberFormat="1" applyFont="1" applyFill="1" applyBorder="1" applyAlignment="1" applyProtection="1">
      <alignment horizontal="center" vertical="center"/>
      <protection/>
    </xf>
    <xf numFmtId="1" fontId="55" fillId="0" borderId="0" xfId="22" applyNumberFormat="1" applyFont="1" applyFill="1" applyBorder="1" applyAlignment="1" applyProtection="1">
      <alignment horizontal="center" vertical="center"/>
      <protection/>
    </xf>
    <xf numFmtId="164" fontId="55" fillId="0" borderId="0" xfId="22" applyNumberFormat="1" applyFont="1" applyFill="1" applyBorder="1" applyAlignment="1" applyProtection="1">
      <alignment horizontal="center" vertical="center"/>
      <protection/>
    </xf>
    <xf numFmtId="172" fontId="69" fillId="0" borderId="0" xfId="22" applyNumberFormat="1" applyFont="1" applyFill="1" applyBorder="1" applyAlignment="1" applyProtection="1">
      <alignment horizontal="center" vertical="center"/>
      <protection/>
    </xf>
    <xf numFmtId="172" fontId="103" fillId="0" borderId="0" xfId="22" applyNumberFormat="1" applyFont="1" applyFill="1" applyBorder="1" applyAlignment="1" applyProtection="1">
      <alignment horizontal="center" vertical="center"/>
      <protection/>
    </xf>
    <xf numFmtId="1" fontId="4" fillId="0" borderId="0" xfId="19" applyNumberFormat="1" applyFont="1" applyFill="1" applyBorder="1" applyAlignment="1" applyProtection="1">
      <alignment horizontal="center" vertical="center"/>
      <protection/>
    </xf>
    <xf numFmtId="172" fontId="15" fillId="0" borderId="0" xfId="22" applyNumberFormat="1" applyFont="1" applyFill="1" applyBorder="1" applyAlignment="1" applyProtection="1">
      <alignment horizontal="center" vertical="center"/>
      <protection/>
    </xf>
    <xf numFmtId="172" fontId="4" fillId="0" borderId="0" xfId="22" applyNumberFormat="1" applyFont="1" applyFill="1" applyBorder="1" applyAlignment="1" applyProtection="1">
      <alignment horizontal="center" vertical="center"/>
      <protection/>
    </xf>
    <xf numFmtId="172" fontId="73" fillId="0" borderId="0" xfId="22" applyNumberFormat="1" applyFont="1" applyFill="1" applyBorder="1" applyAlignment="1" applyProtection="1">
      <alignment horizontal="center" vertical="center"/>
      <protection/>
    </xf>
    <xf numFmtId="172" fontId="105" fillId="0" borderId="0" xfId="22" applyNumberFormat="1" applyFont="1" applyFill="1" applyBorder="1" applyAlignment="1" applyProtection="1">
      <alignment horizontal="center" vertical="center"/>
      <protection/>
    </xf>
    <xf numFmtId="0" fontId="7" fillId="0" borderId="0" xfId="19" applyFont="1" applyFill="1" applyBorder="1" applyAlignment="1" applyProtection="1">
      <alignment horizontal="center" vertical="center" wrapText="1"/>
      <protection/>
    </xf>
    <xf numFmtId="164" fontId="7" fillId="0" borderId="0" xfId="19" applyNumberFormat="1" applyFont="1" applyFill="1" applyBorder="1" applyAlignment="1" applyProtection="1">
      <alignment horizontal="center" vertical="center" wrapText="1"/>
      <protection/>
    </xf>
    <xf numFmtId="0" fontId="5" fillId="0" borderId="0" xfId="19" applyFont="1" applyFill="1" applyBorder="1" applyAlignment="1" applyProtection="1">
      <alignment horizontal="center" vertical="center" wrapText="1"/>
      <protection/>
    </xf>
    <xf numFmtId="0" fontId="6" fillId="0" borderId="0" xfId="22" applyFont="1" applyFill="1" applyBorder="1" applyAlignment="1" applyProtection="1">
      <alignment horizontal="left" vertical="center"/>
      <protection/>
    </xf>
    <xf numFmtId="2" fontId="8" fillId="0" borderId="0" xfId="22" applyNumberFormat="1" applyFont="1" applyFill="1" applyBorder="1" applyAlignment="1" applyProtection="1">
      <alignment horizontal="center" vertical="center"/>
      <protection/>
    </xf>
    <xf numFmtId="1" fontId="8" fillId="0" borderId="0" xfId="22" applyNumberFormat="1" applyFont="1" applyFill="1" applyBorder="1" applyAlignment="1" applyProtection="1">
      <alignment horizontal="center" vertical="center"/>
      <protection/>
    </xf>
    <xf numFmtId="164" fontId="15" fillId="0" borderId="0" xfId="22" applyNumberFormat="1" applyFont="1" applyFill="1" applyBorder="1" applyAlignment="1" applyProtection="1">
      <alignment horizontal="center" vertical="center"/>
      <protection/>
    </xf>
    <xf numFmtId="1" fontId="4" fillId="0" borderId="0" xfId="22" applyNumberFormat="1" applyFont="1" applyFill="1" applyBorder="1" applyAlignment="1" applyProtection="1">
      <alignment horizontal="center" vertical="center"/>
      <protection/>
    </xf>
    <xf numFmtId="2" fontId="4" fillId="0" borderId="0" xfId="22" applyNumberFormat="1" applyFont="1" applyFill="1" applyBorder="1" applyAlignment="1" applyProtection="1">
      <alignment horizontal="center" vertical="center"/>
      <protection/>
    </xf>
    <xf numFmtId="164" fontId="4" fillId="0" borderId="0" xfId="22" applyNumberFormat="1" applyFont="1" applyFill="1" applyBorder="1" applyAlignment="1" applyProtection="1">
      <alignment horizontal="center" vertical="center"/>
      <protection/>
    </xf>
    <xf numFmtId="2" fontId="5" fillId="0" borderId="0" xfId="19" applyNumberFormat="1" applyFont="1" applyFill="1" applyBorder="1" applyAlignment="1" applyProtection="1">
      <alignment horizontal="center" vertical="center"/>
      <protection/>
    </xf>
    <xf numFmtId="1" fontId="5" fillId="0" borderId="0"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164" fontId="102" fillId="0" borderId="0" xfId="22" applyNumberFormat="1" applyFont="1" applyFill="1" applyBorder="1" applyAlignment="1" applyProtection="1">
      <alignment horizontal="right"/>
      <protection/>
    </xf>
    <xf numFmtId="3" fontId="4" fillId="0" borderId="0" xfId="22" applyNumberFormat="1" applyFont="1" applyFill="1" applyBorder="1" applyAlignment="1" applyProtection="1">
      <alignment horizontal="right"/>
      <protection/>
    </xf>
    <xf numFmtId="3" fontId="5" fillId="0" borderId="0" xfId="22"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vertical="center"/>
      <protection/>
    </xf>
    <xf numFmtId="0" fontId="17" fillId="2" borderId="0" xfId="22" applyFont="1" applyFill="1" applyBorder="1" applyAlignment="1" applyProtection="1">
      <alignment horizontal="left" vertical="top"/>
      <protection/>
    </xf>
    <xf numFmtId="0" fontId="16" fillId="2" borderId="0" xfId="22" applyFont="1" applyFill="1" applyBorder="1" applyAlignment="1" applyProtection="1">
      <alignment vertical="center" textRotation="90"/>
      <protection/>
    </xf>
    <xf numFmtId="0" fontId="14" fillId="2" borderId="0" xfId="22" applyFont="1" applyFill="1" applyBorder="1" applyAlignment="1" applyProtection="1">
      <alignment horizontal="right" vertical="center"/>
      <protection/>
    </xf>
    <xf numFmtId="164" fontId="11" fillId="2" borderId="0" xfId="22" applyNumberFormat="1" applyFont="1" applyFill="1" applyBorder="1" applyAlignment="1" applyProtection="1">
      <alignment horizontal="center" vertical="center"/>
      <protection/>
    </xf>
    <xf numFmtId="164" fontId="6" fillId="2" borderId="0" xfId="22" applyNumberFormat="1" applyFont="1" applyFill="1" applyBorder="1" applyAlignment="1" applyProtection="1">
      <alignment horizontal="center" vertical="center"/>
      <protection/>
    </xf>
    <xf numFmtId="164" fontId="17" fillId="2" borderId="0" xfId="22" applyNumberFormat="1" applyFont="1" applyFill="1" applyBorder="1" applyAlignment="1" applyProtection="1">
      <alignment horizontal="right"/>
      <protection/>
    </xf>
    <xf numFmtId="164" fontId="15" fillId="2" borderId="0" xfId="22" applyNumberFormat="1" applyFont="1" applyFill="1" applyBorder="1" applyAlignment="1" applyProtection="1">
      <alignment horizontal="right"/>
      <protection/>
    </xf>
    <xf numFmtId="3" fontId="7" fillId="2" borderId="0" xfId="22" applyNumberFormat="1" applyFont="1" applyFill="1" applyBorder="1" applyAlignment="1" applyProtection="1">
      <alignment horizontal="right"/>
      <protection/>
    </xf>
    <xf numFmtId="0" fontId="17" fillId="0" borderId="0" xfId="22" applyFont="1" applyFill="1" applyBorder="1" applyAlignment="1" applyProtection="1">
      <alignment horizontal="left" vertical="top"/>
      <protection/>
    </xf>
    <xf numFmtId="0" fontId="18" fillId="0" borderId="0" xfId="19" applyFont="1" applyFill="1" applyBorder="1" applyAlignment="1" applyProtection="1">
      <alignment horizontal="left" vertical="center"/>
      <protection/>
    </xf>
    <xf numFmtId="164" fontId="18" fillId="0" borderId="0" xfId="19" applyNumberFormat="1" applyFont="1" applyFill="1" applyBorder="1" applyAlignment="1" applyProtection="1">
      <alignment horizontal="left" vertical="center"/>
      <protection/>
    </xf>
    <xf numFmtId="0" fontId="13" fillId="0" borderId="0" xfId="19" applyFont="1" applyFill="1" applyBorder="1" applyAlignment="1" applyProtection="1">
      <alignment horizontal="left" vertical="center"/>
      <protection/>
    </xf>
    <xf numFmtId="0" fontId="6" fillId="0" borderId="0" xfId="19" applyFont="1" applyFill="1" applyBorder="1" applyAlignment="1" applyProtection="1">
      <alignment horizontal="left" vertical="top"/>
      <protection/>
    </xf>
    <xf numFmtId="164" fontId="23" fillId="0" borderId="0" xfId="19" applyNumberFormat="1" applyFont="1" applyFill="1" applyBorder="1" applyAlignment="1" applyProtection="1">
      <alignment horizontal="left" vertical="center"/>
      <protection/>
    </xf>
    <xf numFmtId="1" fontId="44" fillId="0" borderId="0" xfId="22" applyNumberFormat="1" applyFont="1" applyFill="1" applyBorder="1" applyAlignment="1" applyProtection="1">
      <alignment horizontal="left"/>
      <protection/>
    </xf>
    <xf numFmtId="164" fontId="44" fillId="0" borderId="0" xfId="22" applyNumberFormat="1" applyFont="1" applyFill="1" applyBorder="1" applyAlignment="1" applyProtection="1">
      <alignment horizontal="left"/>
      <protection/>
    </xf>
    <xf numFmtId="1" fontId="70" fillId="0" borderId="0" xfId="22" applyNumberFormat="1" applyFont="1" applyFill="1" applyBorder="1" applyAlignment="1" applyProtection="1">
      <alignment horizontal="left"/>
      <protection/>
    </xf>
    <xf numFmtId="1" fontId="66" fillId="0" borderId="0" xfId="22" applyNumberFormat="1" applyFont="1" applyFill="1" applyBorder="1" applyAlignment="1" applyProtection="1">
      <alignment horizontal="left"/>
      <protection/>
    </xf>
    <xf numFmtId="1" fontId="107" fillId="0" borderId="0" xfId="22" applyNumberFormat="1" applyFont="1" applyFill="1" applyBorder="1" applyAlignment="1" applyProtection="1">
      <alignment horizontal="left"/>
      <protection/>
    </xf>
    <xf numFmtId="1" fontId="106" fillId="0" borderId="0" xfId="22" applyNumberFormat="1" applyFont="1" applyFill="1" applyBorder="1" applyAlignment="1" applyProtection="1">
      <alignment horizontal="left"/>
      <protection/>
    </xf>
    <xf numFmtId="0" fontId="6" fillId="0" borderId="0" xfId="22" applyFont="1" applyFill="1" applyBorder="1" applyAlignment="1" applyProtection="1">
      <alignment horizontal="right" vertical="center" wrapText="1"/>
      <protection/>
    </xf>
    <xf numFmtId="1" fontId="62" fillId="0" borderId="0" xfId="22" applyNumberFormat="1" applyFont="1" applyFill="1" applyBorder="1" applyAlignment="1" applyProtection="1">
      <alignment horizontal="right"/>
      <protection/>
    </xf>
    <xf numFmtId="164" fontId="81" fillId="0" borderId="0" xfId="22" applyNumberFormat="1" applyFont="1" applyFill="1" applyBorder="1" applyAlignment="1" applyProtection="1">
      <alignment horizontal="left"/>
      <protection/>
    </xf>
    <xf numFmtId="1" fontId="108" fillId="0" borderId="0" xfId="22" applyNumberFormat="1" applyFont="1" applyFill="1" applyBorder="1" applyAlignment="1" applyProtection="1">
      <alignment horizontal="left"/>
      <protection/>
    </xf>
    <xf numFmtId="0" fontId="50" fillId="0" borderId="0" xfId="22" applyFont="1" applyFill="1" applyBorder="1" applyAlignment="1" applyProtection="1">
      <alignment horizontal="left" vertical="center"/>
      <protection/>
    </xf>
    <xf numFmtId="0" fontId="5" fillId="0" borderId="0" xfId="19" applyFont="1" applyFill="1" applyBorder="1" applyAlignment="1" applyProtection="1">
      <alignment horizontal="center"/>
      <protection/>
    </xf>
    <xf numFmtId="2" fontId="4" fillId="0" borderId="0" xfId="22" applyNumberFormat="1" applyFont="1" applyFill="1" applyBorder="1" applyAlignment="1" applyProtection="1">
      <alignment horizontal="center" wrapText="1"/>
      <protection/>
    </xf>
    <xf numFmtId="164" fontId="41" fillId="0" borderId="0" xfId="22" applyNumberFormat="1" applyFont="1" applyFill="1" applyBorder="1" applyAlignment="1" applyProtection="1">
      <alignment horizontal="center" vertical="center"/>
      <protection/>
    </xf>
    <xf numFmtId="1" fontId="5" fillId="0" borderId="0" xfId="22" applyNumberFormat="1" applyFont="1" applyFill="1" applyBorder="1" applyAlignment="1" applyProtection="1">
      <alignment horizontal="center" vertical="center"/>
      <protection/>
    </xf>
    <xf numFmtId="0" fontId="27" fillId="0" borderId="0" xfId="19" applyFont="1" applyFill="1" applyBorder="1" applyAlignment="1" applyProtection="1">
      <alignment horizontal="left" vertical="top"/>
      <protection/>
    </xf>
    <xf numFmtId="164" fontId="27" fillId="0" borderId="0" xfId="19" applyNumberFormat="1" applyFont="1" applyFill="1" applyBorder="1" applyAlignment="1" applyProtection="1">
      <alignment horizontal="left" vertical="top" wrapText="1"/>
      <protection/>
    </xf>
    <xf numFmtId="1" fontId="82" fillId="0" borderId="0" xfId="22" applyNumberFormat="1" applyFont="1" applyFill="1" applyBorder="1" applyAlignment="1" applyProtection="1">
      <alignment horizontal="left"/>
      <protection/>
    </xf>
    <xf numFmtId="164" fontId="82" fillId="0" borderId="0" xfId="22" applyNumberFormat="1" applyFont="1" applyFill="1" applyBorder="1" applyAlignment="1" applyProtection="1">
      <alignment horizontal="left"/>
      <protection/>
    </xf>
    <xf numFmtId="0" fontId="11" fillId="0" borderId="0" xfId="22" applyFont="1" applyFill="1" applyBorder="1" applyAlignment="1" applyProtection="1">
      <alignment horizontal="right" vertical="center" wrapText="1"/>
      <protection/>
    </xf>
    <xf numFmtId="1" fontId="66" fillId="0" borderId="0" xfId="22" applyNumberFormat="1" applyFont="1" applyFill="1" applyBorder="1" applyAlignment="1" applyProtection="1">
      <alignment horizontal="center"/>
      <protection/>
    </xf>
    <xf numFmtId="164" fontId="66" fillId="0" borderId="0" xfId="22" applyNumberFormat="1" applyFont="1" applyFill="1" applyBorder="1" applyAlignment="1" applyProtection="1">
      <alignment horizontal="center"/>
      <protection/>
    </xf>
    <xf numFmtId="1" fontId="109" fillId="0" borderId="0" xfId="22" applyNumberFormat="1" applyFont="1" applyFill="1" applyBorder="1" applyAlignment="1" applyProtection="1">
      <alignment horizontal="center"/>
      <protection/>
    </xf>
    <xf numFmtId="164" fontId="16" fillId="0" borderId="0" xfId="22" applyNumberFormat="1" applyFont="1" applyFill="1" applyBorder="1" applyAlignment="1" applyProtection="1">
      <alignment vertical="center" textRotation="90"/>
      <protection/>
    </xf>
    <xf numFmtId="0" fontId="5" fillId="0" borderId="0" xfId="22" applyFont="1" applyFill="1" applyBorder="1" applyAlignment="1" applyProtection="1">
      <alignment horizontal="center" vertical="center" textRotation="90"/>
      <protection/>
    </xf>
    <xf numFmtId="0" fontId="65" fillId="0" borderId="0" xfId="22" applyFont="1" applyFill="1" applyBorder="1" applyAlignment="1" applyProtection="1">
      <alignment horizontal="center" vertical="center"/>
      <protection/>
    </xf>
    <xf numFmtId="0" fontId="85" fillId="2" borderId="0" xfId="22" applyFont="1" applyFill="1" applyBorder="1" applyAlignment="1" applyProtection="1">
      <alignment vertical="top" textRotation="90"/>
      <protection/>
    </xf>
    <xf numFmtId="0" fontId="85" fillId="0" borderId="0" xfId="22" applyFont="1" applyFill="1" applyBorder="1" applyAlignment="1" applyProtection="1">
      <alignment vertical="top" textRotation="90"/>
      <protection/>
    </xf>
    <xf numFmtId="1" fontId="110" fillId="0" borderId="0" xfId="22" applyNumberFormat="1" applyFont="1" applyFill="1" applyBorder="1" applyAlignment="1" applyProtection="1">
      <alignment horizontal="left"/>
      <protection/>
    </xf>
    <xf numFmtId="0" fontId="8" fillId="2" borderId="0" xfId="19" applyFont="1" applyFill="1" applyBorder="1" applyAlignment="1" applyProtection="1">
      <alignment horizontal="left" vertical="top"/>
      <protection/>
    </xf>
    <xf numFmtId="1" fontId="61" fillId="2" borderId="0" xfId="22" applyNumberFormat="1" applyFont="1" applyFill="1" applyBorder="1" applyAlignment="1" applyProtection="1">
      <alignment horizontal="left"/>
      <protection/>
    </xf>
    <xf numFmtId="164" fontId="61" fillId="2" borderId="0" xfId="22" applyNumberFormat="1" applyFont="1" applyFill="1" applyBorder="1" applyAlignment="1" applyProtection="1">
      <alignment horizontal="left"/>
      <protection/>
    </xf>
    <xf numFmtId="2" fontId="12" fillId="0" borderId="0" xfId="22" applyNumberFormat="1" applyFont="1" applyFill="1" applyBorder="1" applyAlignment="1" applyProtection="1">
      <alignment horizontal="center" vertical="center" wrapText="1"/>
      <protection/>
    </xf>
    <xf numFmtId="164" fontId="6" fillId="0" borderId="0" xfId="22"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90"/>
      <protection/>
    </xf>
    <xf numFmtId="3" fontId="4" fillId="0" borderId="0" xfId="0" applyNumberFormat="1" applyFont="1" applyFill="1" applyBorder="1" applyAlignment="1" applyProtection="1">
      <alignment horizontal="right" vertical="center"/>
      <protection/>
    </xf>
    <xf numFmtId="0" fontId="112" fillId="0" borderId="0" xfId="0" applyFont="1" applyFill="1" applyBorder="1" applyAlignment="1" applyProtection="1">
      <alignment horizontal="right" vertical="center"/>
      <protection/>
    </xf>
    <xf numFmtId="0" fontId="127" fillId="3" borderId="0" xfId="0" applyFont="1" applyFill="1" applyBorder="1" applyAlignment="1" applyProtection="1">
      <alignment horizontal="left" vertical="top"/>
      <protection/>
    </xf>
    <xf numFmtId="0" fontId="128" fillId="3" borderId="0" xfId="19" applyFont="1" applyFill="1" applyBorder="1" applyAlignment="1" applyProtection="1">
      <alignment horizontal="center" vertical="center"/>
      <protection/>
    </xf>
    <xf numFmtId="0" fontId="127" fillId="3" borderId="0" xfId="0" applyFont="1" applyFill="1" applyBorder="1" applyAlignment="1" applyProtection="1">
      <alignment horizontal="left" vertical="center"/>
      <protection/>
    </xf>
    <xf numFmtId="164" fontId="127" fillId="3" borderId="0" xfId="0" applyNumberFormat="1" applyFont="1" applyFill="1" applyBorder="1" applyAlignment="1" applyProtection="1">
      <alignment horizontal="left" vertical="center"/>
      <protection/>
    </xf>
    <xf numFmtId="1" fontId="127" fillId="3" borderId="0" xfId="0" applyNumberFormat="1" applyFont="1" applyFill="1" applyBorder="1" applyAlignment="1" applyProtection="1">
      <alignment horizontal="left" vertical="center"/>
      <protection/>
    </xf>
    <xf numFmtId="0" fontId="129" fillId="3" borderId="0" xfId="0" applyFont="1" applyFill="1" applyBorder="1" applyAlignment="1" applyProtection="1">
      <alignment horizontal="left" vertical="center"/>
      <protection/>
    </xf>
    <xf numFmtId="0" fontId="8" fillId="0" borderId="7" xfId="19" applyFont="1" applyFill="1" applyBorder="1" applyAlignment="1" applyProtection="1">
      <alignment horizontal="left" vertical="top"/>
      <protection/>
    </xf>
    <xf numFmtId="0" fontId="25" fillId="0" borderId="5" xfId="0" applyFont="1" applyFill="1" applyBorder="1" applyAlignment="1" applyProtection="1">
      <alignment horizontal="left" vertical="center"/>
      <protection/>
    </xf>
    <xf numFmtId="164" fontId="25" fillId="0" borderId="5" xfId="0" applyNumberFormat="1" applyFont="1" applyFill="1" applyBorder="1" applyAlignment="1" applyProtection="1">
      <alignment horizontal="left" vertical="center"/>
      <protection/>
    </xf>
    <xf numFmtId="1" fontId="7" fillId="3" borderId="5" xfId="22" applyNumberFormat="1" applyFont="1" applyFill="1" applyBorder="1" applyAlignment="1" applyProtection="1">
      <alignment horizontal="center"/>
      <protection/>
    </xf>
    <xf numFmtId="1" fontId="25" fillId="0" borderId="5" xfId="0" applyNumberFormat="1" applyFont="1" applyFill="1" applyBorder="1" applyAlignment="1" applyProtection="1">
      <alignment horizontal="left" vertical="center"/>
      <protection/>
    </xf>
    <xf numFmtId="0" fontId="34" fillId="0" borderId="5" xfId="0" applyFont="1" applyFill="1" applyBorder="1" applyAlignment="1" applyProtection="1">
      <alignment horizontal="left" vertical="center"/>
      <protection/>
    </xf>
    <xf numFmtId="0" fontId="25" fillId="0" borderId="8" xfId="0" applyFont="1" applyFill="1" applyBorder="1" applyAlignment="1" applyProtection="1">
      <alignment horizontal="left" vertical="center"/>
      <protection/>
    </xf>
    <xf numFmtId="0" fontId="133" fillId="0" borderId="9" xfId="19" applyFont="1" applyFill="1" applyBorder="1" applyAlignment="1" applyProtection="1">
      <alignment horizontal="left" vertical="top"/>
      <protection/>
    </xf>
    <xf numFmtId="0" fontId="130" fillId="0" borderId="9" xfId="0" applyFont="1" applyFill="1" applyBorder="1" applyAlignment="1" applyProtection="1">
      <alignment/>
      <protection/>
    </xf>
    <xf numFmtId="0" fontId="130" fillId="0" borderId="9" xfId="0" applyFont="1" applyFill="1" applyBorder="1" applyAlignment="1" applyProtection="1">
      <alignment wrapText="1"/>
      <protection/>
    </xf>
    <xf numFmtId="164" fontId="130" fillId="0" borderId="9" xfId="0" applyNumberFormat="1" applyFont="1" applyFill="1" applyBorder="1" applyAlignment="1" applyProtection="1">
      <alignment wrapText="1"/>
      <protection/>
    </xf>
    <xf numFmtId="1" fontId="134" fillId="3" borderId="0" xfId="22" applyNumberFormat="1" applyFont="1" applyFill="1" applyBorder="1" applyAlignment="1" applyProtection="1">
      <alignment horizontal="center"/>
      <protection/>
    </xf>
    <xf numFmtId="1" fontId="114" fillId="0" borderId="0" xfId="0" applyNumberFormat="1" applyFont="1" applyFill="1" applyBorder="1" applyAlignment="1" applyProtection="1">
      <alignment vertical="center"/>
      <protection/>
    </xf>
    <xf numFmtId="0" fontId="27" fillId="0" borderId="5" xfId="0" applyFont="1" applyFill="1" applyBorder="1" applyAlignment="1" applyProtection="1">
      <alignment wrapText="1"/>
      <protection/>
    </xf>
    <xf numFmtId="164" fontId="27" fillId="0" borderId="5" xfId="0" applyNumberFormat="1" applyFont="1" applyFill="1" applyBorder="1" applyAlignment="1" applyProtection="1">
      <alignment wrapText="1"/>
      <protection/>
    </xf>
    <xf numFmtId="0" fontId="27" fillId="0" borderId="5" xfId="0" applyFont="1" applyFill="1" applyBorder="1" applyAlignment="1" applyProtection="1">
      <alignment/>
      <protection/>
    </xf>
    <xf numFmtId="1" fontId="51" fillId="0" borderId="5" xfId="0" applyNumberFormat="1" applyFont="1" applyFill="1" applyBorder="1" applyAlignment="1" applyProtection="1">
      <alignment horizontal="right"/>
      <protection/>
    </xf>
    <xf numFmtId="2" fontId="8" fillId="0" borderId="5" xfId="0" applyNumberFormat="1" applyFont="1" applyFill="1" applyBorder="1" applyAlignment="1" applyProtection="1">
      <alignment horizontal="right"/>
      <protection/>
    </xf>
    <xf numFmtId="2" fontId="8" fillId="0" borderId="5" xfId="0" applyNumberFormat="1" applyFont="1" applyFill="1" applyBorder="1" applyAlignment="1" applyProtection="1">
      <alignment horizontal="center" vertical="center"/>
      <protection/>
    </xf>
    <xf numFmtId="3" fontId="20" fillId="0" borderId="5" xfId="0" applyNumberFormat="1" applyFont="1" applyFill="1" applyBorder="1" applyAlignment="1" applyProtection="1">
      <alignment horizontal="center"/>
      <protection/>
    </xf>
    <xf numFmtId="3" fontId="8" fillId="0" borderId="5" xfId="0" applyNumberFormat="1" applyFont="1" applyFill="1" applyBorder="1" applyAlignment="1" applyProtection="1">
      <alignment horizontal="right" vertical="center"/>
      <protection/>
    </xf>
    <xf numFmtId="3" fontId="20" fillId="0" borderId="8" xfId="0" applyNumberFormat="1" applyFont="1" applyFill="1" applyBorder="1" applyAlignment="1" applyProtection="1">
      <alignment horizontal="right" vertical="center"/>
      <protection/>
    </xf>
    <xf numFmtId="1" fontId="118" fillId="0" borderId="0" xfId="0" applyNumberFormat="1" applyFont="1" applyFill="1" applyBorder="1" applyAlignment="1" applyProtection="1">
      <alignment horizontal="center" vertical="center"/>
      <protection/>
    </xf>
    <xf numFmtId="0" fontId="8" fillId="0" borderId="2" xfId="19" applyFont="1" applyFill="1" applyBorder="1" applyAlignment="1" applyProtection="1">
      <alignment horizontal="left" vertical="top"/>
      <protection/>
    </xf>
    <xf numFmtId="0" fontId="27" fillId="0" borderId="2" xfId="0" applyFont="1" applyFill="1" applyBorder="1" applyAlignment="1" applyProtection="1">
      <alignment vertical="center"/>
      <protection/>
    </xf>
    <xf numFmtId="2" fontId="12" fillId="0" borderId="1" xfId="0" applyNumberFormat="1" applyFont="1" applyFill="1" applyBorder="1" applyAlignment="1" applyProtection="1">
      <alignment horizontal="center" vertical="center"/>
      <protection/>
    </xf>
    <xf numFmtId="1" fontId="27" fillId="0" borderId="2" xfId="0" applyNumberFormat="1" applyFont="1" applyFill="1" applyBorder="1" applyAlignment="1" applyProtection="1">
      <alignment vertical="center" textRotation="90"/>
      <protection/>
    </xf>
    <xf numFmtId="1" fontId="6" fillId="0" borderId="2" xfId="19" applyNumberFormat="1" applyFont="1" applyFill="1" applyBorder="1" applyAlignment="1" applyProtection="1">
      <alignment horizontal="center" vertical="center"/>
      <protection/>
    </xf>
    <xf numFmtId="3" fontId="20" fillId="0" borderId="2" xfId="0" applyNumberFormat="1" applyFont="1" applyFill="1" applyBorder="1" applyAlignment="1" applyProtection="1">
      <alignment horizontal="center" vertical="center"/>
      <protection/>
    </xf>
    <xf numFmtId="3" fontId="8" fillId="0" borderId="2" xfId="0" applyNumberFormat="1" applyFont="1" applyFill="1" applyBorder="1" applyAlignment="1" applyProtection="1">
      <alignment horizontal="right" vertical="center"/>
      <protection/>
    </xf>
    <xf numFmtId="3" fontId="20" fillId="0" borderId="2" xfId="0" applyNumberFormat="1" applyFont="1" applyFill="1" applyBorder="1" applyAlignment="1" applyProtection="1">
      <alignment horizontal="right" vertical="center"/>
      <protection/>
    </xf>
    <xf numFmtId="0" fontId="23" fillId="0" borderId="0" xfId="0" applyFont="1" applyFill="1" applyBorder="1" applyAlignment="1" applyProtection="1">
      <alignment vertical="center"/>
      <protection/>
    </xf>
    <xf numFmtId="164" fontId="23" fillId="0" borderId="0" xfId="0" applyNumberFormat="1" applyFont="1" applyFill="1" applyBorder="1" applyAlignment="1" applyProtection="1">
      <alignment vertical="center"/>
      <protection/>
    </xf>
    <xf numFmtId="1" fontId="51" fillId="0" borderId="0" xfId="0" applyNumberFormat="1" applyFont="1" applyFill="1" applyBorder="1" applyAlignment="1" applyProtection="1">
      <alignment horizontal="right" vertical="center"/>
      <protection/>
    </xf>
    <xf numFmtId="3" fontId="20" fillId="0" borderId="0" xfId="0" applyNumberFormat="1" applyFont="1" applyFill="1" applyBorder="1" applyAlignment="1" applyProtection="1">
      <alignment horizontal="center" vertical="center"/>
      <protection/>
    </xf>
    <xf numFmtId="3" fontId="8" fillId="0" borderId="0" xfId="0" applyNumberFormat="1" applyFont="1" applyFill="1" applyBorder="1" applyAlignment="1" applyProtection="1">
      <alignment horizontal="right" vertical="center"/>
      <protection/>
    </xf>
    <xf numFmtId="0" fontId="130" fillId="0" borderId="7" xfId="0" applyFont="1" applyFill="1" applyBorder="1" applyAlignment="1" applyProtection="1">
      <alignment vertical="center"/>
      <protection/>
    </xf>
    <xf numFmtId="0" fontId="130" fillId="0" borderId="5" xfId="0" applyFont="1" applyFill="1" applyBorder="1" applyAlignment="1" applyProtection="1">
      <alignment horizontal="center" vertical="center"/>
      <protection/>
    </xf>
    <xf numFmtId="0" fontId="131" fillId="0" borderId="5" xfId="0" applyFont="1" applyFill="1" applyBorder="1" applyAlignment="1" applyProtection="1">
      <alignment horizontal="center" vertical="center"/>
      <protection/>
    </xf>
    <xf numFmtId="9" fontId="130" fillId="0" borderId="5" xfId="0" applyNumberFormat="1" applyFont="1" applyFill="1" applyBorder="1" applyAlignment="1" applyProtection="1">
      <alignment horizontal="center" vertical="center"/>
      <protection/>
    </xf>
    <xf numFmtId="0" fontId="89" fillId="0" borderId="5" xfId="0" applyFont="1" applyFill="1" applyBorder="1" applyAlignment="1" applyProtection="1">
      <alignment vertical="center"/>
      <protection/>
    </xf>
    <xf numFmtId="9" fontId="132" fillId="0" borderId="5" xfId="0" applyNumberFormat="1" applyFont="1" applyFill="1" applyBorder="1" applyAlignment="1" applyProtection="1">
      <alignment horizontal="left" vertical="center"/>
      <protection/>
    </xf>
    <xf numFmtId="3" fontId="133" fillId="0" borderId="5" xfId="0" applyNumberFormat="1" applyFont="1" applyFill="1" applyBorder="1" applyAlignment="1" applyProtection="1" quotePrefix="1">
      <alignment horizontal="center" vertical="center"/>
      <protection/>
    </xf>
    <xf numFmtId="0" fontId="89" fillId="0" borderId="8" xfId="0" applyFont="1" applyFill="1" applyBorder="1" applyAlignment="1" applyProtection="1">
      <alignment vertical="center"/>
      <protection/>
    </xf>
    <xf numFmtId="0" fontId="27" fillId="0" borderId="7" xfId="0" applyFont="1" applyFill="1" applyBorder="1" applyAlignment="1" applyProtection="1">
      <alignment vertical="center"/>
      <protection/>
    </xf>
    <xf numFmtId="0" fontId="27" fillId="0" borderId="5" xfId="0" applyFont="1" applyFill="1" applyBorder="1" applyAlignment="1" applyProtection="1">
      <alignment vertical="center"/>
      <protection/>
    </xf>
    <xf numFmtId="164" fontId="27" fillId="0" borderId="5" xfId="0" applyNumberFormat="1" applyFont="1" applyFill="1" applyBorder="1" applyAlignment="1" applyProtection="1">
      <alignment vertical="center"/>
      <protection/>
    </xf>
    <xf numFmtId="0" fontId="27" fillId="0" borderId="8" xfId="0" applyFont="1" applyFill="1" applyBorder="1" applyAlignment="1" applyProtection="1">
      <alignment vertical="center"/>
      <protection/>
    </xf>
    <xf numFmtId="0" fontId="27" fillId="0" borderId="1" xfId="0" applyFont="1" applyFill="1" applyBorder="1" applyAlignment="1" applyProtection="1">
      <alignment vertical="center"/>
      <protection/>
    </xf>
    <xf numFmtId="2" fontId="51" fillId="0" borderId="1" xfId="0" applyNumberFormat="1" applyFont="1" applyFill="1" applyBorder="1" applyAlignment="1" applyProtection="1">
      <alignment horizontal="right" vertical="center"/>
      <protection/>
    </xf>
    <xf numFmtId="1" fontId="5" fillId="0" borderId="1" xfId="19" applyNumberFormat="1" applyFont="1" applyFill="1" applyBorder="1" applyAlignment="1" applyProtection="1">
      <alignment horizontal="center" vertical="center"/>
      <protection/>
    </xf>
    <xf numFmtId="1" fontId="6" fillId="0" borderId="1" xfId="19" applyNumberFormat="1" applyFont="1" applyFill="1" applyBorder="1" applyAlignment="1" applyProtection="1">
      <alignment horizontal="center" vertical="center"/>
      <protection/>
    </xf>
    <xf numFmtId="3" fontId="20" fillId="0" borderId="1" xfId="0" applyNumberFormat="1" applyFont="1" applyFill="1" applyBorder="1" applyAlignment="1" applyProtection="1">
      <alignment horizontal="center" vertical="center"/>
      <protection/>
    </xf>
    <xf numFmtId="3" fontId="8" fillId="0" borderId="1" xfId="0" applyNumberFormat="1" applyFont="1" applyFill="1" applyBorder="1" applyAlignment="1" applyProtection="1">
      <alignment horizontal="right" vertical="center"/>
      <protection/>
    </xf>
    <xf numFmtId="3" fontId="20" fillId="0" borderId="1" xfId="0" applyNumberFormat="1" applyFont="1" applyFill="1" applyBorder="1" applyAlignment="1" applyProtection="1">
      <alignment horizontal="right" vertical="center"/>
      <protection/>
    </xf>
    <xf numFmtId="1" fontId="8" fillId="0" borderId="0" xfId="0" applyNumberFormat="1" applyFont="1" applyFill="1" applyBorder="1" applyAlignment="1" applyProtection="1">
      <alignment horizontal="right" vertical="center"/>
      <protection/>
    </xf>
    <xf numFmtId="9" fontId="71" fillId="0" borderId="1" xfId="0" applyNumberFormat="1" applyFont="1" applyFill="1" applyBorder="1" applyAlignment="1" applyProtection="1">
      <alignment horizontal="center" vertical="center"/>
      <protection/>
    </xf>
    <xf numFmtId="2" fontId="8" fillId="0" borderId="1" xfId="0" applyNumberFormat="1" applyFont="1" applyFill="1" applyBorder="1" applyAlignment="1" applyProtection="1">
      <alignment horizontal="right" vertical="center"/>
      <protection/>
    </xf>
    <xf numFmtId="2" fontId="8" fillId="0" borderId="1" xfId="0" applyNumberFormat="1" applyFont="1" applyFill="1" applyBorder="1" applyAlignment="1" applyProtection="1">
      <alignment horizontal="center" vertical="center"/>
      <protection/>
    </xf>
    <xf numFmtId="3" fontId="6" fillId="0" borderId="1" xfId="0" applyNumberFormat="1" applyFont="1" applyFill="1" applyBorder="1" applyAlignment="1" applyProtection="1">
      <alignment horizontal="center" vertical="center"/>
      <protection/>
    </xf>
    <xf numFmtId="3" fontId="8" fillId="0" borderId="1" xfId="0" applyNumberFormat="1" applyFont="1" applyFill="1" applyBorder="1" applyAlignment="1" applyProtection="1">
      <alignment horizontal="right" vertical="center"/>
      <protection/>
    </xf>
    <xf numFmtId="1" fontId="71" fillId="0" borderId="0" xfId="0" applyNumberFormat="1" applyFont="1" applyFill="1" applyBorder="1" applyAlignment="1" applyProtection="1">
      <alignment horizontal="center" vertical="center"/>
      <protection/>
    </xf>
    <xf numFmtId="3" fontId="8" fillId="0" borderId="0" xfId="0" applyNumberFormat="1" applyFont="1" applyFill="1" applyBorder="1" applyAlignment="1" applyProtection="1">
      <alignment horizontal="right" vertical="center"/>
      <protection/>
    </xf>
    <xf numFmtId="3" fontId="20" fillId="0" borderId="0" xfId="0" applyNumberFormat="1" applyFont="1" applyFill="1" applyBorder="1" applyAlignment="1" applyProtection="1">
      <alignment horizontal="right" vertical="center"/>
      <protection/>
    </xf>
    <xf numFmtId="0" fontId="27" fillId="0" borderId="0" xfId="0" applyFont="1" applyFill="1" applyBorder="1" applyAlignment="1" applyProtection="1">
      <alignment/>
      <protection/>
    </xf>
    <xf numFmtId="164" fontId="27" fillId="0" borderId="0" xfId="0" applyNumberFormat="1" applyFont="1" applyFill="1" applyBorder="1" applyAlignment="1" applyProtection="1">
      <alignment/>
      <protection/>
    </xf>
    <xf numFmtId="1" fontId="27" fillId="0" borderId="0" xfId="0" applyNumberFormat="1" applyFont="1" applyFill="1" applyBorder="1" applyAlignment="1" applyProtection="1">
      <alignment/>
      <protection/>
    </xf>
    <xf numFmtId="0" fontId="26" fillId="0" borderId="0" xfId="0" applyFont="1" applyFill="1" applyBorder="1" applyAlignment="1" applyProtection="1">
      <alignment/>
      <protection/>
    </xf>
    <xf numFmtId="3" fontId="5" fillId="0" borderId="0" xfId="0" applyNumberFormat="1" applyFont="1" applyFill="1" applyBorder="1" applyAlignment="1" applyProtection="1">
      <alignment horizontal="center" vertical="center"/>
      <protection/>
    </xf>
    <xf numFmtId="0" fontId="11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left" vertical="center" wrapText="1"/>
      <protection/>
    </xf>
    <xf numFmtId="2" fontId="5" fillId="0" borderId="0" xfId="19" applyNumberFormat="1" applyFont="1" applyFill="1" applyBorder="1" applyAlignment="1" applyProtection="1">
      <alignment horizontal="right"/>
      <protection/>
    </xf>
    <xf numFmtId="0" fontId="26" fillId="2" borderId="0" xfId="0" applyFont="1" applyFill="1" applyBorder="1" applyAlignment="1" applyProtection="1">
      <alignment wrapText="1"/>
      <protection/>
    </xf>
    <xf numFmtId="164" fontId="26" fillId="2" borderId="0" xfId="0" applyNumberFormat="1" applyFont="1" applyFill="1" applyBorder="1" applyAlignment="1" applyProtection="1">
      <alignment wrapText="1"/>
      <protection/>
    </xf>
    <xf numFmtId="1" fontId="26" fillId="2" borderId="0" xfId="0" applyNumberFormat="1" applyFont="1" applyFill="1" applyBorder="1" applyAlignment="1" applyProtection="1">
      <alignment wrapText="1"/>
      <protection/>
    </xf>
    <xf numFmtId="0" fontId="13" fillId="2" borderId="0" xfId="0" applyFont="1" applyFill="1" applyBorder="1" applyAlignment="1" applyProtection="1">
      <alignment wrapText="1"/>
      <protection/>
    </xf>
    <xf numFmtId="0" fontId="118" fillId="0" borderId="0" xfId="0" applyFont="1" applyFill="1" applyBorder="1" applyAlignment="1" applyProtection="1">
      <alignment horizontal="center" wrapText="1"/>
      <protection/>
    </xf>
    <xf numFmtId="0" fontId="26" fillId="0" borderId="0" xfId="0" applyFont="1" applyFill="1" applyBorder="1" applyAlignment="1" applyProtection="1">
      <alignment wrapText="1"/>
      <protection/>
    </xf>
    <xf numFmtId="0" fontId="13" fillId="0" borderId="0" xfId="0" applyFont="1" applyBorder="1" applyAlignment="1" applyProtection="1">
      <alignment horizontal="left" vertical="top" wrapText="1"/>
      <protection/>
    </xf>
    <xf numFmtId="0" fontId="118"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left" vertical="top"/>
      <protection/>
    </xf>
    <xf numFmtId="0" fontId="26" fillId="0" borderId="0" xfId="0" applyFont="1" applyBorder="1" applyAlignment="1" applyProtection="1">
      <alignment horizontal="left" vertical="top" wrapText="1"/>
      <protection/>
    </xf>
    <xf numFmtId="0" fontId="26" fillId="0" borderId="0" xfId="0" applyFont="1" applyFill="1" applyBorder="1" applyAlignment="1" applyProtection="1">
      <alignment horizontal="left" vertical="top"/>
      <protection/>
    </xf>
    <xf numFmtId="0" fontId="118" fillId="0" borderId="0" xfId="0" applyFont="1" applyFill="1" applyBorder="1" applyAlignment="1" applyProtection="1">
      <alignment horizontal="center" vertical="top" wrapText="1"/>
      <protection/>
    </xf>
    <xf numFmtId="0" fontId="13" fillId="0" borderId="0" xfId="0" applyFont="1" applyFill="1" applyBorder="1" applyAlignment="1" applyProtection="1">
      <alignment horizontal="left" vertical="top" wrapText="1"/>
      <protection/>
    </xf>
    <xf numFmtId="0" fontId="26" fillId="0" borderId="0" xfId="0" applyFont="1" applyBorder="1" applyAlignment="1" applyProtection="1">
      <alignment vertical="top"/>
      <protection/>
    </xf>
    <xf numFmtId="164" fontId="26" fillId="0" borderId="0" xfId="0" applyNumberFormat="1" applyFont="1" applyBorder="1" applyAlignment="1" applyProtection="1">
      <alignment horizontal="left" vertical="top" wrapText="1"/>
      <protection/>
    </xf>
    <xf numFmtId="1" fontId="26" fillId="0" borderId="0" xfId="0" applyNumberFormat="1" applyFont="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6" fillId="0" borderId="0" xfId="19" applyFont="1" applyFill="1" applyBorder="1" applyAlignment="1" applyProtection="1">
      <alignment horizontal="right" vertical="top"/>
      <protection/>
    </xf>
    <xf numFmtId="0" fontId="13" fillId="0" borderId="0" xfId="0" applyFont="1" applyBorder="1" applyAlignment="1" applyProtection="1">
      <alignment vertical="top"/>
      <protection/>
    </xf>
    <xf numFmtId="164" fontId="13" fillId="0" borderId="0" xfId="0" applyNumberFormat="1" applyFont="1" applyBorder="1" applyAlignment="1" applyProtection="1">
      <alignment vertical="top"/>
      <protection/>
    </xf>
    <xf numFmtId="1" fontId="13" fillId="0" borderId="0" xfId="0" applyNumberFormat="1" applyFont="1" applyBorder="1" applyAlignment="1" applyProtection="1">
      <alignment vertical="top"/>
      <protection/>
    </xf>
    <xf numFmtId="0" fontId="13" fillId="0" borderId="0" xfId="0" applyFont="1" applyFill="1" applyBorder="1" applyAlignment="1" applyProtection="1">
      <alignment vertical="top"/>
      <protection/>
    </xf>
    <xf numFmtId="0" fontId="5" fillId="0" borderId="0" xfId="0" applyFont="1" applyFill="1" applyBorder="1" applyAlignment="1" applyProtection="1">
      <alignment horizontal="left" vertical="center" wrapText="1"/>
      <protection/>
    </xf>
    <xf numFmtId="0" fontId="40" fillId="0" borderId="0" xfId="0" applyFont="1" applyBorder="1" applyAlignment="1" applyProtection="1">
      <alignment horizontal="left" vertical="center"/>
      <protection/>
    </xf>
    <xf numFmtId="164" fontId="40" fillId="0" borderId="0" xfId="0" applyNumberFormat="1" applyFont="1" applyBorder="1" applyAlignment="1" applyProtection="1">
      <alignment horizontal="left" vertical="center"/>
      <protection/>
    </xf>
    <xf numFmtId="1" fontId="40" fillId="0" borderId="0" xfId="0" applyNumberFormat="1"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12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protection/>
    </xf>
    <xf numFmtId="164" fontId="13" fillId="0" borderId="0" xfId="0" applyNumberFormat="1" applyFont="1" applyBorder="1" applyAlignment="1" applyProtection="1">
      <alignment horizontal="left" vertical="top" wrapText="1"/>
      <protection/>
    </xf>
    <xf numFmtId="1" fontId="13" fillId="0" borderId="0" xfId="0" applyNumberFormat="1" applyFont="1" applyBorder="1" applyAlignment="1" applyProtection="1">
      <alignment horizontal="left" vertical="top" wrapText="1"/>
      <protection/>
    </xf>
    <xf numFmtId="0" fontId="59" fillId="0" borderId="0" xfId="0" applyFont="1" applyBorder="1" applyAlignment="1" applyProtection="1">
      <alignment horizontal="center"/>
      <protection/>
    </xf>
    <xf numFmtId="0" fontId="117" fillId="0" borderId="0" xfId="0" applyFont="1" applyFill="1" applyBorder="1" applyAlignment="1" applyProtection="1">
      <alignment horizontal="center"/>
      <protection/>
    </xf>
    <xf numFmtId="0" fontId="27" fillId="0" borderId="0" xfId="0" applyFont="1" applyBorder="1" applyAlignment="1" applyProtection="1">
      <alignment horizontal="left" vertical="center" wrapText="1"/>
      <protection/>
    </xf>
    <xf numFmtId="164" fontId="27" fillId="0" borderId="0" xfId="0" applyNumberFormat="1" applyFont="1" applyBorder="1" applyAlignment="1" applyProtection="1">
      <alignment horizontal="left" vertical="center" wrapText="1"/>
      <protection/>
    </xf>
    <xf numFmtId="1" fontId="27" fillId="0" borderId="0" xfId="0" applyNumberFormat="1" applyFont="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6" fillId="0" borderId="0" xfId="22" applyFont="1" applyFill="1" applyBorder="1" applyAlignment="1" applyProtection="1">
      <alignment horizontal="right" vertical="top" wrapText="1"/>
      <protection/>
    </xf>
    <xf numFmtId="0" fontId="58" fillId="0" borderId="0" xfId="22" applyFont="1" applyFill="1" applyBorder="1" applyAlignment="1" applyProtection="1">
      <alignment horizontal="right" vertical="center" wrapText="1"/>
      <protection/>
    </xf>
    <xf numFmtId="0" fontId="22" fillId="0" borderId="0" xfId="22" applyFont="1" applyFill="1" applyBorder="1" applyAlignment="1" applyProtection="1">
      <alignment horizontal="left" vertical="center"/>
      <protection/>
    </xf>
    <xf numFmtId="0" fontId="136" fillId="0" borderId="0" xfId="22" applyFont="1" applyFill="1" applyBorder="1" applyAlignment="1" applyProtection="1">
      <alignment horizontal="right" vertical="center" wrapText="1"/>
      <protection/>
    </xf>
    <xf numFmtId="0" fontId="136" fillId="0" borderId="0" xfId="22" applyFont="1" applyFill="1" applyBorder="1" applyAlignment="1" applyProtection="1">
      <alignment horizontal="left" vertical="center"/>
      <protection/>
    </xf>
    <xf numFmtId="0" fontId="138" fillId="0" borderId="0" xfId="22" applyFont="1" applyFill="1" applyBorder="1" applyAlignment="1" applyProtection="1">
      <alignment horizontal="right" vertical="center" wrapText="1"/>
      <protection/>
    </xf>
    <xf numFmtId="1" fontId="140" fillId="0" borderId="0" xfId="22" applyNumberFormat="1" applyFont="1" applyFill="1" applyBorder="1" applyAlignment="1" applyProtection="1">
      <alignment horizontal="left"/>
      <protection/>
    </xf>
    <xf numFmtId="0" fontId="141" fillId="0" borderId="0" xfId="22" applyFont="1" applyFill="1" applyBorder="1" applyAlignment="1" applyProtection="1">
      <alignment horizontal="left" vertical="center"/>
      <protection/>
    </xf>
    <xf numFmtId="0" fontId="142" fillId="2" borderId="0" xfId="22" applyFont="1" applyFill="1" applyBorder="1" applyAlignment="1" applyProtection="1">
      <alignment horizontal="left" vertical="center"/>
      <protection/>
    </xf>
    <xf numFmtId="0" fontId="143" fillId="3" borderId="0" xfId="0" applyFont="1" applyFill="1" applyBorder="1" applyAlignment="1" applyProtection="1">
      <alignment horizontal="left" vertical="top"/>
      <protection/>
    </xf>
    <xf numFmtId="0" fontId="143" fillId="3" borderId="0" xfId="0" applyFont="1" applyFill="1" applyBorder="1" applyAlignment="1" applyProtection="1">
      <alignment horizontal="center" vertical="center"/>
      <protection/>
    </xf>
    <xf numFmtId="164" fontId="21" fillId="0" borderId="0" xfId="19" applyNumberFormat="1" applyFont="1" applyFill="1" applyBorder="1" applyAlignment="1" applyProtection="1">
      <alignment horizontal="left" vertical="center"/>
      <protection/>
    </xf>
    <xf numFmtId="1" fontId="21" fillId="0" borderId="0" xfId="19" applyNumberFormat="1" applyFont="1" applyFill="1" applyBorder="1" applyAlignment="1" applyProtection="1">
      <alignment horizontal="left" vertical="center"/>
      <protection/>
    </xf>
    <xf numFmtId="0" fontId="113" fillId="0" borderId="0" xfId="19" applyFont="1" applyFill="1" applyBorder="1" applyAlignment="1" applyProtection="1">
      <alignment horizontal="left" vertical="top"/>
      <protection/>
    </xf>
    <xf numFmtId="1" fontId="147" fillId="0" borderId="0" xfId="22" applyNumberFormat="1" applyFont="1" applyFill="1" applyBorder="1" applyAlignment="1" applyProtection="1">
      <alignment horizontal="left"/>
      <protection/>
    </xf>
    <xf numFmtId="49" fontId="52" fillId="0" borderId="1" xfId="0" applyNumberFormat="1" applyFont="1" applyBorder="1" applyAlignment="1" applyProtection="1">
      <alignment horizontal="left" vertical="center" wrapText="1"/>
      <protection/>
    </xf>
    <xf numFmtId="49" fontId="52" fillId="0" borderId="3" xfId="0" applyNumberFormat="1" applyFont="1" applyBorder="1" applyAlignment="1" applyProtection="1">
      <alignment horizontal="left" vertical="center" wrapText="1"/>
      <protection/>
    </xf>
    <xf numFmtId="0" fontId="27" fillId="0" borderId="0" xfId="0" applyFont="1" applyBorder="1" applyAlignment="1" applyProtection="1">
      <alignment horizontal="left" vertical="center"/>
      <protection/>
    </xf>
    <xf numFmtId="49" fontId="88" fillId="0" borderId="1" xfId="0" applyNumberFormat="1" applyFont="1" applyBorder="1" applyAlignment="1" applyProtection="1" quotePrefix="1">
      <alignment horizontal="center" vertical="center"/>
      <protection locked="0"/>
    </xf>
    <xf numFmtId="49" fontId="36" fillId="0" borderId="1" xfId="0" applyNumberFormat="1" applyFont="1" applyBorder="1" applyAlignment="1" applyProtection="1">
      <alignment horizontal="center" vertical="center" wrapText="1"/>
      <protection/>
    </xf>
    <xf numFmtId="49" fontId="149" fillId="0" borderId="1" xfId="0" applyNumberFormat="1" applyFont="1" applyBorder="1" applyAlignment="1" applyProtection="1">
      <alignment horizontal="center" vertical="center" wrapText="1"/>
      <protection/>
    </xf>
    <xf numFmtId="49" fontId="52" fillId="0" borderId="2" xfId="0" applyNumberFormat="1" applyFont="1" applyBorder="1" applyAlignment="1" applyProtection="1">
      <alignment horizontal="left" vertical="center" wrapText="1"/>
      <protection/>
    </xf>
    <xf numFmtId="49" fontId="149" fillId="0" borderId="1" xfId="0" applyNumberFormat="1" applyFont="1" applyBorder="1" applyAlignment="1" applyProtection="1">
      <alignment horizontal="left" vertical="center" wrapText="1"/>
      <protection/>
    </xf>
    <xf numFmtId="49" fontId="79" fillId="0" borderId="3" xfId="0" applyNumberFormat="1" applyFont="1" applyBorder="1" applyAlignment="1" applyProtection="1">
      <alignment horizontal="left" vertical="center" wrapText="1"/>
      <protection/>
    </xf>
    <xf numFmtId="49" fontId="79" fillId="0" borderId="1" xfId="0" applyNumberFormat="1" applyFont="1" applyBorder="1" applyAlignment="1" applyProtection="1">
      <alignment horizontal="left" vertical="center" wrapText="1"/>
      <protection/>
    </xf>
    <xf numFmtId="49" fontId="150" fillId="0" borderId="1" xfId="0" applyNumberFormat="1" applyFont="1" applyBorder="1" applyAlignment="1" applyProtection="1">
      <alignment horizontal="left" vertical="center"/>
      <protection/>
    </xf>
    <xf numFmtId="49" fontId="150" fillId="0" borderId="10" xfId="0" applyNumberFormat="1" applyFont="1" applyBorder="1" applyAlignment="1" applyProtection="1">
      <alignment horizontal="left" vertical="center" wrapText="1"/>
      <protection/>
    </xf>
    <xf numFmtId="49" fontId="150" fillId="0" borderId="2" xfId="0" applyNumberFormat="1" applyFont="1" applyBorder="1" applyAlignment="1" applyProtection="1">
      <alignment horizontal="left" vertical="center" wrapText="1"/>
      <protection/>
    </xf>
    <xf numFmtId="49" fontId="151" fillId="0" borderId="1" xfId="0" applyNumberFormat="1" applyFont="1" applyBorder="1" applyAlignment="1" applyProtection="1">
      <alignment horizontal="left" vertical="center" wrapText="1"/>
      <protection/>
    </xf>
    <xf numFmtId="49" fontId="151" fillId="0" borderId="3" xfId="0" applyNumberFormat="1" applyFont="1" applyBorder="1" applyAlignment="1" applyProtection="1">
      <alignment horizontal="left" vertical="center" wrapText="1"/>
      <protection/>
    </xf>
    <xf numFmtId="0" fontId="153" fillId="0" borderId="5" xfId="0" applyFont="1" applyFill="1" applyBorder="1" applyAlignment="1" applyProtection="1">
      <alignment vertical="center" wrapText="1"/>
      <protection/>
    </xf>
    <xf numFmtId="1" fontId="156" fillId="0" borderId="1" xfId="0" applyNumberFormat="1" applyFont="1" applyFill="1" applyBorder="1" applyAlignment="1" applyProtection="1">
      <alignment vertical="center"/>
      <protection/>
    </xf>
    <xf numFmtId="1" fontId="156" fillId="0" borderId="1" xfId="0" applyNumberFormat="1" applyFont="1" applyFill="1" applyBorder="1" applyAlignment="1" applyProtection="1" quotePrefix="1">
      <alignment vertical="center"/>
      <protection/>
    </xf>
    <xf numFmtId="1" fontId="157" fillId="0" borderId="1" xfId="0" applyNumberFormat="1" applyFont="1" applyFill="1" applyBorder="1" applyAlignment="1" applyProtection="1">
      <alignment horizontal="right" vertical="center"/>
      <protection/>
    </xf>
    <xf numFmtId="0" fontId="78" fillId="0" borderId="0" xfId="17" applyFont="1" applyBorder="1" applyAlignment="1" applyProtection="1">
      <alignment horizontal="center" vertical="center"/>
      <protection/>
    </xf>
    <xf numFmtId="0" fontId="58" fillId="0" borderId="0" xfId="0" applyFont="1" applyBorder="1" applyAlignment="1" applyProtection="1">
      <alignment horizontal="left"/>
      <protection/>
    </xf>
    <xf numFmtId="0" fontId="159" fillId="0" borderId="0" xfId="19" applyFont="1" applyFill="1" applyBorder="1" applyAlignment="1" applyProtection="1" quotePrefix="1">
      <alignment horizontal="center" vertical="center"/>
      <protection/>
    </xf>
    <xf numFmtId="0" fontId="4" fillId="0" borderId="0" xfId="19"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164" fontId="5" fillId="0" borderId="0" xfId="19" applyNumberFormat="1" applyFont="1" applyFill="1" applyBorder="1" applyAlignment="1" applyProtection="1">
      <alignment horizontal="left" vertical="center"/>
      <protection locked="0"/>
    </xf>
    <xf numFmtId="184" fontId="12" fillId="0" borderId="0" xfId="19" applyNumberFormat="1" applyFont="1" applyFill="1" applyBorder="1" applyAlignment="1" applyProtection="1">
      <alignment horizontal="center" vertical="center"/>
      <protection/>
    </xf>
    <xf numFmtId="164" fontId="5" fillId="0" borderId="0" xfId="19" applyNumberFormat="1" applyFont="1" applyFill="1" applyBorder="1" applyAlignment="1" applyProtection="1">
      <alignment horizontal="center"/>
      <protection/>
    </xf>
    <xf numFmtId="0" fontId="5" fillId="0" borderId="0" xfId="19" applyFont="1" applyFill="1" applyBorder="1" applyAlignment="1" applyProtection="1">
      <alignment horizontal="center"/>
      <protection/>
    </xf>
    <xf numFmtId="3" fontId="133" fillId="0" borderId="9" xfId="0" applyNumberFormat="1" applyFont="1" applyFill="1" applyBorder="1" applyAlignment="1" applyProtection="1">
      <alignment horizontal="right" vertical="center"/>
      <protection/>
    </xf>
    <xf numFmtId="0" fontId="130" fillId="0" borderId="9" xfId="0" applyFont="1" applyFill="1" applyBorder="1" applyAlignment="1" applyProtection="1">
      <alignment/>
      <protection/>
    </xf>
    <xf numFmtId="2" fontId="165" fillId="0" borderId="1" xfId="0" applyNumberFormat="1" applyFont="1" applyFill="1" applyBorder="1" applyAlignment="1" applyProtection="1">
      <alignment horizontal="center" vertical="center"/>
      <protection/>
    </xf>
    <xf numFmtId="1" fontId="166" fillId="0" borderId="9" xfId="19" applyNumberFormat="1" applyFont="1" applyFill="1" applyBorder="1" applyAlignment="1" applyProtection="1">
      <alignment horizontal="center" vertical="center"/>
      <protection/>
    </xf>
    <xf numFmtId="3" fontId="167" fillId="0" borderId="9" xfId="0" applyNumberFormat="1" applyFont="1" applyFill="1" applyBorder="1" applyAlignment="1" applyProtection="1">
      <alignment horizontal="center"/>
      <protection/>
    </xf>
    <xf numFmtId="3" fontId="167" fillId="0" borderId="9" xfId="0" applyNumberFormat="1" applyFont="1" applyFill="1" applyBorder="1" applyAlignment="1" applyProtection="1">
      <alignment horizontal="right" vertical="center"/>
      <protection/>
    </xf>
    <xf numFmtId="0" fontId="5" fillId="0" borderId="0" xfId="19" applyFont="1" applyFill="1" applyBorder="1" applyAlignment="1" applyProtection="1">
      <alignment horizontal="center" vertical="center" shrinkToFit="1"/>
      <protection/>
    </xf>
    <xf numFmtId="1" fontId="6" fillId="0" borderId="2" xfId="19" applyNumberFormat="1" applyFont="1" applyFill="1" applyBorder="1" applyAlignment="1" applyProtection="1">
      <alignment horizontal="center" vertical="center" shrinkToFit="1"/>
      <protection/>
    </xf>
    <xf numFmtId="0" fontId="154" fillId="0" borderId="1" xfId="19" applyFont="1" applyFill="1" applyBorder="1" applyAlignment="1" applyProtection="1">
      <alignment horizontal="center" vertical="center" shrinkToFit="1"/>
      <protection/>
    </xf>
    <xf numFmtId="3" fontId="154" fillId="0" borderId="1" xfId="19" applyNumberFormat="1" applyFont="1" applyFill="1" applyBorder="1" applyAlignment="1" applyProtection="1">
      <alignment horizontal="center" vertical="center" shrinkToFit="1"/>
      <protection/>
    </xf>
    <xf numFmtId="49" fontId="15" fillId="0" borderId="0" xfId="19" applyNumberFormat="1" applyFont="1" applyFill="1" applyBorder="1" applyAlignment="1" applyProtection="1">
      <alignment horizontal="left" vertical="center"/>
      <protection/>
    </xf>
    <xf numFmtId="49" fontId="80" fillId="0" borderId="0" xfId="19" applyNumberFormat="1" applyFont="1" applyFill="1" applyBorder="1" applyAlignment="1" applyProtection="1">
      <alignment horizontal="left" vertical="center"/>
      <protection/>
    </xf>
    <xf numFmtId="0" fontId="6" fillId="2" borderId="0" xfId="19" applyFont="1" applyFill="1" applyBorder="1" applyAlignment="1" applyProtection="1">
      <alignment horizontal="left" vertical="center"/>
      <protection/>
    </xf>
    <xf numFmtId="0" fontId="8" fillId="2" borderId="0" xfId="19" applyFont="1" applyFill="1" applyBorder="1" applyAlignment="1" applyProtection="1">
      <alignment horizontal="left" vertical="center"/>
      <protection/>
    </xf>
    <xf numFmtId="164" fontId="6" fillId="2" borderId="0" xfId="19" applyNumberFormat="1" applyFont="1" applyFill="1" applyBorder="1" applyAlignment="1" applyProtection="1">
      <alignment horizontal="left" vertical="center"/>
      <protection/>
    </xf>
    <xf numFmtId="1" fontId="6" fillId="2" borderId="0" xfId="19" applyNumberFormat="1" applyFont="1" applyFill="1" applyBorder="1" applyAlignment="1" applyProtection="1">
      <alignment horizontal="left" vertical="center"/>
      <protection/>
    </xf>
    <xf numFmtId="0" fontId="8" fillId="2" borderId="0" xfId="19" applyFont="1" applyFill="1" applyBorder="1" applyAlignment="1" applyProtection="1">
      <alignment horizontal="left" vertical="center"/>
      <protection/>
    </xf>
    <xf numFmtId="164" fontId="8" fillId="2" borderId="0" xfId="19" applyNumberFormat="1" applyFont="1" applyFill="1" applyBorder="1" applyAlignment="1" applyProtection="1">
      <alignment horizontal="left" vertical="center"/>
      <protection/>
    </xf>
    <xf numFmtId="1" fontId="8" fillId="2" borderId="0" xfId="19" applyNumberFormat="1" applyFont="1" applyFill="1" applyBorder="1" applyAlignment="1" applyProtection="1">
      <alignment horizontal="left" vertical="center"/>
      <protection/>
    </xf>
    <xf numFmtId="0" fontId="176" fillId="0" borderId="0" xfId="17" applyFont="1" applyFill="1" applyBorder="1" applyAlignment="1">
      <alignment horizontal="center"/>
    </xf>
    <xf numFmtId="0" fontId="160" fillId="0" borderId="0" xfId="17" applyFont="1" applyFill="1" applyBorder="1" applyAlignment="1">
      <alignment horizontal="center"/>
    </xf>
    <xf numFmtId="1" fontId="6" fillId="3" borderId="0" xfId="22" applyNumberFormat="1" applyFont="1" applyFill="1" applyBorder="1" applyAlignment="1" applyProtection="1">
      <alignment horizontal="center"/>
      <protection locked="0"/>
    </xf>
    <xf numFmtId="1" fontId="7" fillId="3" borderId="0" xfId="22" applyNumberFormat="1" applyFont="1" applyFill="1" applyBorder="1" applyAlignment="1" applyProtection="1">
      <alignment horizontal="center"/>
      <protection locked="0"/>
    </xf>
    <xf numFmtId="1" fontId="7" fillId="3" borderId="0" xfId="22" applyNumberFormat="1" applyFont="1" applyFill="1" applyBorder="1" applyAlignment="1" applyProtection="1">
      <alignment horizontal="center" vertical="center"/>
      <protection locked="0"/>
    </xf>
    <xf numFmtId="1" fontId="6" fillId="0" borderId="0" xfId="22" applyNumberFormat="1" applyFont="1" applyFill="1" applyBorder="1" applyAlignment="1" applyProtection="1">
      <alignment horizontal="center"/>
      <protection locked="0"/>
    </xf>
    <xf numFmtId="1" fontId="54" fillId="3" borderId="0" xfId="22" applyNumberFormat="1" applyFont="1" applyFill="1" applyBorder="1" applyAlignment="1" applyProtection="1">
      <alignment horizontal="center"/>
      <protection locked="0"/>
    </xf>
    <xf numFmtId="1" fontId="14" fillId="0" borderId="0" xfId="22" applyNumberFormat="1" applyFont="1" applyFill="1" applyBorder="1" applyAlignment="1" applyProtection="1">
      <alignment horizontal="center"/>
      <protection locked="0"/>
    </xf>
    <xf numFmtId="1" fontId="7" fillId="0" borderId="0" xfId="22" applyNumberFormat="1" applyFont="1" applyFill="1" applyBorder="1" applyAlignment="1" applyProtection="1">
      <alignment horizontal="center" vertical="center"/>
      <protection locked="0"/>
    </xf>
    <xf numFmtId="1" fontId="14" fillId="2" borderId="0" xfId="22" applyNumberFormat="1" applyFont="1" applyFill="1" applyBorder="1" applyAlignment="1" applyProtection="1">
      <alignment horizontal="center"/>
      <protection locked="0"/>
    </xf>
    <xf numFmtId="0" fontId="58" fillId="4" borderId="0" xfId="22" applyFont="1" applyFill="1" applyBorder="1" applyAlignment="1" applyProtection="1">
      <alignment horizontal="right" vertical="top" textRotation="90" wrapText="1"/>
      <protection/>
    </xf>
    <xf numFmtId="0" fontId="48" fillId="4" borderId="0" xfId="22" applyFont="1" applyFill="1" applyBorder="1" applyAlignment="1" applyProtection="1">
      <alignment horizontal="right" vertical="center" wrapText="1"/>
      <protection/>
    </xf>
    <xf numFmtId="0" fontId="7" fillId="4" borderId="0" xfId="19" applyFont="1" applyFill="1" applyBorder="1" applyAlignment="1" applyProtection="1">
      <alignment horizontal="center"/>
      <protection/>
    </xf>
    <xf numFmtId="164" fontId="7" fillId="4" borderId="0" xfId="19" applyNumberFormat="1" applyFont="1" applyFill="1" applyBorder="1" applyAlignment="1" applyProtection="1">
      <alignment horizontal="center"/>
      <protection/>
    </xf>
    <xf numFmtId="164" fontId="5" fillId="4" borderId="0" xfId="19" applyNumberFormat="1" applyFont="1" applyFill="1" applyBorder="1" applyAlignment="1" applyProtection="1">
      <alignment horizontal="center" vertical="center"/>
      <protection/>
    </xf>
    <xf numFmtId="0" fontId="5" fillId="4" borderId="0" xfId="19" applyFont="1" applyFill="1" applyBorder="1" applyAlignment="1" applyProtection="1">
      <alignment horizontal="center" vertical="center"/>
      <protection/>
    </xf>
    <xf numFmtId="0" fontId="176" fillId="2" borderId="0" xfId="17" applyFont="1" applyFill="1" applyBorder="1" applyAlignment="1">
      <alignment horizontal="center"/>
    </xf>
    <xf numFmtId="0" fontId="5" fillId="2" borderId="11" xfId="19" applyFont="1" applyFill="1" applyBorder="1" applyAlignment="1" applyProtection="1">
      <alignment horizontal="left" vertical="center"/>
      <protection/>
    </xf>
    <xf numFmtId="0" fontId="21" fillId="2" borderId="11" xfId="19" applyFont="1" applyFill="1" applyBorder="1" applyAlignment="1" applyProtection="1">
      <alignment horizontal="left" vertical="center"/>
      <protection/>
    </xf>
    <xf numFmtId="164" fontId="21" fillId="2" borderId="11" xfId="19" applyNumberFormat="1" applyFont="1" applyFill="1" applyBorder="1" applyAlignment="1" applyProtection="1">
      <alignment horizontal="left" vertical="center"/>
      <protection/>
    </xf>
    <xf numFmtId="1" fontId="21" fillId="2" borderId="11" xfId="19" applyNumberFormat="1" applyFont="1" applyFill="1" applyBorder="1" applyAlignment="1" applyProtection="1">
      <alignment horizontal="left" vertical="center"/>
      <protection/>
    </xf>
    <xf numFmtId="0" fontId="101" fillId="2" borderId="11" xfId="19" applyFont="1" applyFill="1" applyBorder="1" applyAlignment="1" applyProtection="1">
      <alignment horizontal="left" vertical="center"/>
      <protection/>
    </xf>
    <xf numFmtId="0" fontId="8" fillId="0" borderId="6" xfId="19" applyFont="1" applyFill="1" applyBorder="1" applyAlignment="1" applyProtection="1">
      <alignment horizontal="left" vertical="top"/>
      <protection/>
    </xf>
    <xf numFmtId="1" fontId="62" fillId="0" borderId="0" xfId="22" applyNumberFormat="1" applyFont="1" applyFill="1" applyBorder="1" applyAlignment="1" applyProtection="1">
      <alignment horizontal="left"/>
      <protection/>
    </xf>
    <xf numFmtId="0" fontId="6" fillId="0" borderId="0" xfId="22" applyFont="1" applyFill="1" applyBorder="1" applyAlignment="1" applyProtection="1">
      <alignment horizontal="left" vertical="center"/>
      <protection/>
    </xf>
    <xf numFmtId="0" fontId="184" fillId="0" borderId="0" xfId="22" applyFont="1" applyFill="1" applyBorder="1" applyAlignment="1" applyProtection="1">
      <alignment horizontal="left" vertical="top" textRotation="90"/>
      <protection/>
    </xf>
    <xf numFmtId="0" fontId="182" fillId="0" borderId="0" xfId="22" applyFont="1" applyFill="1" applyBorder="1" applyAlignment="1" applyProtection="1">
      <alignment horizontal="left" vertical="top" textRotation="90"/>
      <protection/>
    </xf>
    <xf numFmtId="0" fontId="193" fillId="5" borderId="0" xfId="19" applyFont="1" applyFill="1" applyBorder="1" applyAlignment="1" applyProtection="1">
      <alignment horizontal="center" vertical="center"/>
      <protection/>
    </xf>
    <xf numFmtId="0" fontId="193" fillId="0" borderId="0" xfId="19" applyFont="1" applyFill="1" applyBorder="1" applyAlignment="1" applyProtection="1">
      <alignment horizontal="center" vertical="center"/>
      <protection/>
    </xf>
    <xf numFmtId="0" fontId="6" fillId="2" borderId="0" xfId="22" applyFont="1" applyFill="1" applyBorder="1" applyAlignment="1" applyProtection="1">
      <alignment horizontal="left" vertical="center"/>
      <protection/>
    </xf>
    <xf numFmtId="0" fontId="8" fillId="2" borderId="0" xfId="22" applyFont="1" applyFill="1" applyBorder="1" applyAlignment="1" applyProtection="1">
      <alignment horizontal="left" vertical="center"/>
      <protection/>
    </xf>
    <xf numFmtId="0" fontId="37" fillId="0" borderId="0" xfId="22" applyFont="1" applyFill="1" applyBorder="1" applyAlignment="1" applyProtection="1">
      <alignment vertical="center"/>
      <protection/>
    </xf>
    <xf numFmtId="0" fontId="8" fillId="0" borderId="0" xfId="19" applyFont="1" applyFill="1" applyBorder="1" applyAlignment="1" applyProtection="1">
      <alignment horizontal="left"/>
      <protection/>
    </xf>
    <xf numFmtId="0" fontId="144" fillId="0" borderId="0" xfId="19" applyFont="1" applyFill="1" applyBorder="1" applyAlignment="1" applyProtection="1">
      <alignment horizontal="left"/>
      <protection/>
    </xf>
    <xf numFmtId="0" fontId="51" fillId="0" borderId="0" xfId="19" applyFont="1" applyFill="1" applyBorder="1" applyAlignment="1" applyProtection="1">
      <alignment horizontal="left"/>
      <protection/>
    </xf>
    <xf numFmtId="164" fontId="51" fillId="0" borderId="0" xfId="19" applyNumberFormat="1" applyFont="1" applyFill="1" applyBorder="1" applyAlignment="1" applyProtection="1">
      <alignment horizontal="left"/>
      <protection/>
    </xf>
    <xf numFmtId="0" fontId="51" fillId="0" borderId="0" xfId="19" applyFont="1" applyFill="1" applyBorder="1" applyAlignment="1" applyProtection="1">
      <alignment horizontal="left"/>
      <protection locked="0"/>
    </xf>
    <xf numFmtId="1" fontId="51" fillId="0" borderId="0" xfId="19" applyNumberFormat="1" applyFont="1" applyFill="1" applyBorder="1" applyAlignment="1" applyProtection="1">
      <alignment horizontal="left"/>
      <protection/>
    </xf>
    <xf numFmtId="0" fontId="118" fillId="0" borderId="0" xfId="19" applyFont="1" applyFill="1" applyBorder="1" applyAlignment="1" applyProtection="1">
      <alignment horizontal="center"/>
      <protection/>
    </xf>
    <xf numFmtId="0" fontId="101" fillId="0" borderId="0" xfId="19" applyFont="1" applyFill="1" applyBorder="1" applyAlignment="1" applyProtection="1">
      <alignment horizontal="left"/>
      <protection/>
    </xf>
    <xf numFmtId="0" fontId="145" fillId="0" borderId="0" xfId="19" applyFont="1" applyFill="1" applyBorder="1" applyAlignment="1" applyProtection="1">
      <alignment horizontal="left"/>
      <protection/>
    </xf>
    <xf numFmtId="164" fontId="145" fillId="0" borderId="0" xfId="19" applyNumberFormat="1" applyFont="1" applyFill="1" applyBorder="1" applyAlignment="1" applyProtection="1">
      <alignment horizontal="left"/>
      <protection/>
    </xf>
    <xf numFmtId="0" fontId="5" fillId="0" borderId="0" xfId="19" applyFont="1" applyFill="1" applyBorder="1" applyAlignment="1" applyProtection="1">
      <alignment horizontal="center"/>
      <protection locked="0"/>
    </xf>
    <xf numFmtId="0" fontId="11" fillId="0" borderId="0" xfId="19" applyFont="1" applyFill="1" applyBorder="1" applyAlignment="1" applyProtection="1">
      <alignment horizontal="center"/>
      <protection/>
    </xf>
    <xf numFmtId="1" fontId="7" fillId="0" borderId="0" xfId="19" applyNumberFormat="1" applyFont="1" applyFill="1" applyBorder="1" applyAlignment="1" applyProtection="1">
      <alignment horizontal="center"/>
      <protection/>
    </xf>
    <xf numFmtId="0" fontId="4" fillId="0" borderId="0" xfId="19" applyFont="1" applyFill="1" applyBorder="1" applyAlignment="1" applyProtection="1">
      <alignment horizontal="center"/>
      <protection/>
    </xf>
    <xf numFmtId="1" fontId="5" fillId="0" borderId="0" xfId="19" applyNumberFormat="1" applyFont="1" applyFill="1" applyBorder="1" applyAlignment="1" applyProtection="1">
      <alignment horizontal="center"/>
      <protection/>
    </xf>
    <xf numFmtId="0" fontId="24" fillId="0" borderId="0" xfId="19" applyFont="1" applyFill="1" applyBorder="1" applyAlignment="1" applyProtection="1">
      <alignment horizontal="left"/>
      <protection/>
    </xf>
    <xf numFmtId="1" fontId="7" fillId="2" borderId="0" xfId="19" applyNumberFormat="1" applyFont="1" applyFill="1" applyBorder="1" applyAlignment="1" applyProtection="1">
      <alignment horizontal="center" vertical="center"/>
      <protection/>
    </xf>
    <xf numFmtId="1" fontId="4" fillId="2" borderId="0" xfId="19" applyNumberFormat="1" applyFont="1" applyFill="1" applyBorder="1" applyAlignment="1" applyProtection="1">
      <alignment horizontal="center" vertical="center"/>
      <protection/>
    </xf>
    <xf numFmtId="0" fontId="37" fillId="0" borderId="0" xfId="22" applyFont="1" applyFill="1" applyBorder="1" applyAlignment="1" applyProtection="1">
      <alignment/>
      <protection/>
    </xf>
    <xf numFmtId="1" fontId="123" fillId="0" borderId="0" xfId="19" applyNumberFormat="1" applyFont="1" applyFill="1" applyBorder="1" applyAlignment="1" applyProtection="1">
      <alignment horizontal="center"/>
      <protection/>
    </xf>
    <xf numFmtId="0" fontId="198" fillId="0" borderId="0" xfId="17" applyFont="1" applyFill="1" applyBorder="1" applyAlignment="1" applyProtection="1">
      <alignment horizontal="center" vertical="center"/>
      <protection/>
    </xf>
    <xf numFmtId="0" fontId="198" fillId="0" borderId="0" xfId="17" applyFont="1" applyFill="1" applyBorder="1" applyAlignment="1" applyProtection="1">
      <alignment horizontal="center"/>
      <protection/>
    </xf>
    <xf numFmtId="0" fontId="199" fillId="0" borderId="0" xfId="17" applyFont="1" applyFill="1" applyBorder="1" applyAlignment="1" applyProtection="1">
      <alignment horizontal="center" vertical="center"/>
      <protection/>
    </xf>
    <xf numFmtId="0" fontId="200" fillId="0" borderId="0" xfId="19" applyFont="1" applyFill="1" applyBorder="1" applyAlignment="1" applyProtection="1">
      <alignment horizontal="center" vertical="center"/>
      <protection/>
    </xf>
    <xf numFmtId="0" fontId="200" fillId="0" borderId="0" xfId="19" applyFont="1" applyFill="1" applyBorder="1" applyAlignment="1" applyProtection="1">
      <alignment horizontal="center"/>
      <protection/>
    </xf>
    <xf numFmtId="0" fontId="20" fillId="0" borderId="0" xfId="19" applyFont="1" applyFill="1" applyBorder="1" applyAlignment="1" applyProtection="1">
      <alignment horizontal="center" vertical="center"/>
      <protection/>
    </xf>
    <xf numFmtId="3" fontId="6" fillId="0" borderId="1" xfId="19" applyNumberFormat="1" applyFont="1" applyFill="1" applyBorder="1" applyAlignment="1" applyProtection="1">
      <alignment horizontal="center" vertical="center" shrinkToFit="1"/>
      <protection/>
    </xf>
    <xf numFmtId="3" fontId="6" fillId="0" borderId="0" xfId="19" applyNumberFormat="1" applyFont="1" applyFill="1" applyBorder="1" applyAlignment="1" applyProtection="1">
      <alignment horizontal="center" vertical="center" shrinkToFit="1"/>
      <protection/>
    </xf>
    <xf numFmtId="0" fontId="128" fillId="6" borderId="0" xfId="19" applyFont="1" applyFill="1" applyBorder="1" applyAlignment="1" applyProtection="1">
      <alignment horizontal="center" vertical="center"/>
      <protection/>
    </xf>
    <xf numFmtId="0" fontId="203" fillId="0" borderId="0" xfId="19" applyFont="1" applyFill="1" applyBorder="1" applyAlignment="1" applyProtection="1">
      <alignment horizontal="left" vertical="top"/>
      <protection/>
    </xf>
    <xf numFmtId="0" fontId="204" fillId="0" borderId="0" xfId="22" applyFont="1" applyFill="1" applyBorder="1" applyAlignment="1" applyProtection="1">
      <alignment horizontal="left" vertical="center"/>
      <protection/>
    </xf>
    <xf numFmtId="0" fontId="206" fillId="0" borderId="0" xfId="22" applyFont="1" applyFill="1" applyBorder="1" applyAlignment="1" applyProtection="1">
      <alignment horizontal="left" vertical="center"/>
      <protection/>
    </xf>
    <xf numFmtId="2" fontId="205" fillId="0" borderId="0" xfId="22" applyNumberFormat="1" applyFont="1" applyFill="1" applyBorder="1" applyAlignment="1" applyProtection="1">
      <alignment horizontal="center" vertical="center"/>
      <protection/>
    </xf>
    <xf numFmtId="2" fontId="207" fillId="0" borderId="0" xfId="22" applyNumberFormat="1" applyFont="1" applyFill="1" applyBorder="1" applyAlignment="1" applyProtection="1">
      <alignment horizontal="center" vertical="center"/>
      <protection/>
    </xf>
    <xf numFmtId="1" fontId="205" fillId="0" borderId="0" xfId="22" applyNumberFormat="1" applyFont="1" applyFill="1" applyBorder="1" applyAlignment="1" applyProtection="1">
      <alignment horizontal="center" vertical="center"/>
      <protection/>
    </xf>
    <xf numFmtId="1" fontId="207" fillId="0" borderId="0" xfId="22" applyNumberFormat="1" applyFont="1" applyFill="1" applyBorder="1" applyAlignment="1" applyProtection="1">
      <alignment horizontal="center" vertical="center"/>
      <protection/>
    </xf>
    <xf numFmtId="172" fontId="71" fillId="0" borderId="0" xfId="22" applyNumberFormat="1" applyFont="1" applyFill="1" applyBorder="1" applyAlignment="1" applyProtection="1">
      <alignment horizontal="center" vertical="center"/>
      <protection/>
    </xf>
    <xf numFmtId="172" fontId="208" fillId="0" borderId="0" xfId="22" applyNumberFormat="1" applyFont="1" applyFill="1" applyBorder="1" applyAlignment="1" applyProtection="1">
      <alignment horizontal="center" vertical="center"/>
      <protection/>
    </xf>
    <xf numFmtId="172" fontId="209" fillId="0" borderId="0" xfId="22" applyNumberFormat="1" applyFont="1" applyFill="1" applyBorder="1" applyAlignment="1" applyProtection="1">
      <alignment horizontal="center" vertical="center"/>
      <protection/>
    </xf>
    <xf numFmtId="0" fontId="20" fillId="0" borderId="0" xfId="22" applyFont="1" applyFill="1" applyBorder="1" applyAlignment="1" applyProtection="1">
      <alignment horizontal="left" vertical="center"/>
      <protection/>
    </xf>
    <xf numFmtId="2" fontId="51" fillId="0" borderId="0" xfId="22" applyNumberFormat="1" applyFont="1" applyFill="1" applyBorder="1" applyAlignment="1" applyProtection="1">
      <alignment horizontal="center" vertical="center"/>
      <protection/>
    </xf>
    <xf numFmtId="2" fontId="12" fillId="0" borderId="0" xfId="22" applyNumberFormat="1" applyFont="1" applyFill="1" applyBorder="1" applyAlignment="1" applyProtection="1">
      <alignment horizontal="center" vertical="center" textRotation="90" wrapText="1"/>
      <protection/>
    </xf>
    <xf numFmtId="0" fontId="210" fillId="0" borderId="0" xfId="17" applyFont="1" applyFill="1" applyBorder="1" applyAlignment="1" applyProtection="1">
      <alignment horizontal="center"/>
      <protection/>
    </xf>
    <xf numFmtId="49" fontId="8" fillId="0" borderId="1" xfId="0" applyNumberFormat="1" applyFont="1" applyBorder="1" applyAlignment="1" applyProtection="1">
      <alignment horizontal="center" vertical="center"/>
      <protection locked="0"/>
    </xf>
    <xf numFmtId="49" fontId="23" fillId="0" borderId="2" xfId="0" applyNumberFormat="1" applyFont="1" applyBorder="1" applyAlignment="1" applyProtection="1">
      <alignment horizontal="left" vertical="center"/>
      <protection locked="0"/>
    </xf>
    <xf numFmtId="0" fontId="9" fillId="0" borderId="5" xfId="0" applyFont="1" applyBorder="1" applyAlignment="1" applyProtection="1">
      <alignment/>
      <protection/>
    </xf>
    <xf numFmtId="0" fontId="9" fillId="0" borderId="8" xfId="0" applyFont="1" applyBorder="1" applyAlignment="1" applyProtection="1">
      <alignment/>
      <protection/>
    </xf>
    <xf numFmtId="0" fontId="13" fillId="0" borderId="0" xfId="0" applyFont="1" applyBorder="1" applyAlignment="1" applyProtection="1">
      <alignment horizontal="left" vertical="top" wrapText="1"/>
      <protection/>
    </xf>
    <xf numFmtId="49" fontId="19" fillId="0" borderId="1" xfId="0" applyNumberFormat="1" applyFont="1" applyBorder="1" applyAlignment="1" applyProtection="1">
      <alignment horizontal="left" vertical="center"/>
      <protection locked="0"/>
    </xf>
    <xf numFmtId="49" fontId="23" fillId="0" borderId="1" xfId="0" applyNumberFormat="1" applyFont="1" applyBorder="1" applyAlignment="1" applyProtection="1">
      <alignment horizontal="left"/>
      <protection locked="0"/>
    </xf>
    <xf numFmtId="0" fontId="26" fillId="0" borderId="0" xfId="0" applyFont="1" applyBorder="1" applyAlignment="1" applyProtection="1">
      <alignment horizontal="left" vertical="top" wrapText="1"/>
      <protection/>
    </xf>
    <xf numFmtId="0" fontId="14" fillId="0" borderId="0" xfId="0" applyFont="1" applyBorder="1" applyAlignment="1" applyProtection="1">
      <alignment horizontal="left" vertical="center" wrapText="1"/>
      <protection/>
    </xf>
    <xf numFmtId="0" fontId="9" fillId="0" borderId="1" xfId="0" applyFont="1" applyBorder="1" applyAlignment="1" applyProtection="1">
      <alignment/>
      <protection/>
    </xf>
    <xf numFmtId="49" fontId="88" fillId="0" borderId="1" xfId="0" applyNumberFormat="1" applyFont="1" applyBorder="1" applyAlignment="1" applyProtection="1">
      <alignment horizontal="left" vertical="center"/>
      <protection locked="0"/>
    </xf>
    <xf numFmtId="49" fontId="88" fillId="0" borderId="3" xfId="0" applyNumberFormat="1" applyFont="1" applyBorder="1" applyAlignment="1" applyProtection="1">
      <alignment horizontal="left" vertical="center"/>
      <protection locked="0"/>
    </xf>
    <xf numFmtId="0" fontId="27" fillId="0" borderId="2" xfId="0" applyFont="1" applyFill="1" applyBorder="1" applyAlignment="1" applyProtection="1">
      <alignment vertical="center" wrapText="1"/>
      <protection/>
    </xf>
    <xf numFmtId="0" fontId="19" fillId="0" borderId="0" xfId="0" applyFont="1" applyBorder="1" applyAlignment="1" applyProtection="1">
      <alignment horizontal="left" vertical="center" wrapText="1"/>
      <protection/>
    </xf>
    <xf numFmtId="49" fontId="88" fillId="0" borderId="2" xfId="0" applyNumberFormat="1" applyFont="1" applyBorder="1" applyAlignment="1" applyProtection="1">
      <alignment horizontal="left" vertical="center"/>
      <protection locked="0"/>
    </xf>
    <xf numFmtId="0" fontId="78" fillId="0" borderId="0" xfId="17" applyFont="1" applyBorder="1" applyAlignment="1" applyProtection="1">
      <alignment horizontal="center" vertical="center"/>
      <protection/>
    </xf>
    <xf numFmtId="49" fontId="23" fillId="0" borderId="1" xfId="0" applyNumberFormat="1" applyFont="1" applyBorder="1" applyAlignment="1" applyProtection="1">
      <alignment horizontal="left" vertical="center"/>
      <protection locked="0"/>
    </xf>
    <xf numFmtId="49" fontId="23" fillId="0" borderId="3" xfId="0" applyNumberFormat="1" applyFont="1" applyBorder="1" applyAlignment="1" applyProtection="1">
      <alignment horizontal="left" vertical="center"/>
      <protection locked="0"/>
    </xf>
    <xf numFmtId="0" fontId="42" fillId="0" borderId="0" xfId="0" applyFont="1" applyBorder="1" applyAlignment="1" applyProtection="1">
      <alignment vertical="center" wrapText="1"/>
      <protection/>
    </xf>
    <xf numFmtId="0" fontId="9" fillId="0" borderId="7" xfId="0" applyFont="1" applyBorder="1" applyAlignment="1" applyProtection="1">
      <alignment/>
      <protection/>
    </xf>
    <xf numFmtId="49" fontId="6"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23" fillId="0" borderId="1" xfId="0" applyNumberFormat="1" applyFont="1" applyBorder="1" applyAlignment="1" applyProtection="1">
      <alignment horizontal="center"/>
      <protection locked="0"/>
    </xf>
    <xf numFmtId="49" fontId="29" fillId="0" borderId="1" xfId="0" applyNumberFormat="1" applyFont="1" applyBorder="1" applyAlignment="1" applyProtection="1">
      <alignment horizontal="center" vertical="center" wrapText="1"/>
      <protection locked="0"/>
    </xf>
    <xf numFmtId="49" fontId="19" fillId="0" borderId="1"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xf>
    <xf numFmtId="0" fontId="10" fillId="0" borderId="0" xfId="0" applyFont="1" applyFill="1" applyBorder="1" applyAlignment="1" applyProtection="1">
      <alignment horizontal="right" vertical="center" wrapText="1"/>
      <protection/>
    </xf>
    <xf numFmtId="49" fontId="4" fillId="0" borderId="2" xfId="19" applyNumberFormat="1" applyFont="1" applyFill="1" applyBorder="1" applyAlignment="1" applyProtection="1">
      <alignment horizontal="left" vertical="center"/>
      <protection locked="0"/>
    </xf>
    <xf numFmtId="49" fontId="9" fillId="0" borderId="3"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wrapText="1"/>
      <protection locked="0"/>
    </xf>
    <xf numFmtId="49" fontId="4" fillId="0" borderId="3" xfId="19" applyNumberFormat="1" applyFont="1" applyFill="1" applyBorder="1" applyAlignment="1" applyProtection="1">
      <alignment horizontal="left" vertical="center"/>
      <protection locked="0"/>
    </xf>
    <xf numFmtId="0" fontId="2" fillId="0" borderId="0" xfId="17" applyFill="1" applyBorder="1" applyAlignment="1" applyProtection="1">
      <alignment horizontal="center" vertical="center"/>
      <protection/>
    </xf>
    <xf numFmtId="0" fontId="78" fillId="0" borderId="0" xfId="17" applyFont="1" applyFill="1" applyBorder="1" applyAlignment="1" applyProtection="1">
      <alignment horizontal="center" vertical="center"/>
      <protection/>
    </xf>
    <xf numFmtId="0" fontId="27" fillId="0" borderId="4" xfId="19" applyFont="1" applyFill="1" applyBorder="1" applyAlignment="1" applyProtection="1">
      <alignment vertical="top" wrapText="1"/>
      <protection/>
    </xf>
    <xf numFmtId="1" fontId="152" fillId="0" borderId="0" xfId="17" applyNumberFormat="1" applyFont="1" applyFill="1" applyBorder="1" applyAlignment="1" applyProtection="1">
      <alignment horizontal="left"/>
      <protection/>
    </xf>
    <xf numFmtId="49" fontId="4" fillId="0" borderId="0" xfId="19" applyNumberFormat="1" applyFont="1" applyFill="1" applyBorder="1" applyAlignment="1" applyProtection="1">
      <alignment horizontal="left" vertical="center"/>
      <protection locked="0"/>
    </xf>
    <xf numFmtId="0" fontId="5" fillId="0" borderId="1" xfId="19" applyFont="1" applyFill="1" applyBorder="1" applyAlignment="1" applyProtection="1">
      <alignment horizontal="center" vertical="center"/>
      <protection/>
    </xf>
    <xf numFmtId="0" fontId="27" fillId="0" borderId="5" xfId="19" applyFont="1" applyFill="1" applyBorder="1" applyAlignment="1" applyProtection="1">
      <alignment horizontal="left" vertical="top" wrapText="1"/>
      <protection/>
    </xf>
    <xf numFmtId="0" fontId="35" fillId="0" borderId="0" xfId="19" applyFont="1" applyFill="1" applyBorder="1" applyAlignment="1" applyProtection="1">
      <alignment horizontal="left" vertical="center" wrapText="1"/>
      <protection/>
    </xf>
    <xf numFmtId="0" fontId="27" fillId="0" borderId="0" xfId="19" applyFont="1" applyFill="1" applyBorder="1" applyAlignment="1" applyProtection="1">
      <alignment horizontal="left" vertical="top" wrapText="1"/>
      <protection/>
    </xf>
    <xf numFmtId="0" fontId="27" fillId="0" borderId="12" xfId="19" applyFont="1" applyFill="1" applyBorder="1" applyAlignment="1" applyProtection="1">
      <alignment horizontal="left" vertical="center" wrapText="1"/>
      <protection/>
    </xf>
    <xf numFmtId="0" fontId="8" fillId="0" borderId="0" xfId="19" applyFont="1" applyFill="1" applyBorder="1" applyAlignment="1" applyProtection="1">
      <alignment horizontal="left" vertical="center" wrapText="1"/>
      <protection/>
    </xf>
    <xf numFmtId="49" fontId="161" fillId="0" borderId="0" xfId="17" applyNumberFormat="1" applyFont="1" applyFill="1" applyBorder="1" applyAlignment="1" applyProtection="1">
      <alignment horizontal="left" vertical="center"/>
      <protection/>
    </xf>
    <xf numFmtId="0" fontId="197" fillId="0" borderId="13" xfId="19" applyFont="1" applyFill="1" applyBorder="1" applyAlignment="1" applyProtection="1">
      <alignment horizontal="left" vertical="top" textRotation="90"/>
      <protection/>
    </xf>
    <xf numFmtId="0" fontId="189" fillId="2" borderId="0" xfId="22" applyFont="1" applyFill="1" applyBorder="1" applyAlignment="1" applyProtection="1">
      <alignment horizontal="left" vertical="center" textRotation="90"/>
      <protection/>
    </xf>
    <xf numFmtId="0" fontId="71" fillId="0" borderId="13" xfId="19" applyFont="1" applyFill="1" applyBorder="1" applyAlignment="1" applyProtection="1">
      <alignment horizontal="left" vertical="top" textRotation="90"/>
      <protection/>
    </xf>
    <xf numFmtId="0" fontId="152" fillId="7" borderId="12" xfId="17" applyFont="1" applyFill="1" applyBorder="1" applyAlignment="1">
      <alignment horizontal="center"/>
    </xf>
    <xf numFmtId="0" fontId="8" fillId="5" borderId="12" xfId="19" applyFont="1" applyFill="1" applyBorder="1" applyAlignment="1" applyProtection="1">
      <alignment horizontal="center" vertical="top"/>
      <protection/>
    </xf>
    <xf numFmtId="0" fontId="184" fillId="0" borderId="13" xfId="19" applyFont="1" applyFill="1" applyBorder="1" applyAlignment="1" applyProtection="1">
      <alignment horizontal="left" vertical="top" textRotation="90"/>
      <protection/>
    </xf>
    <xf numFmtId="0" fontId="183" fillId="0" borderId="13" xfId="19" applyFont="1" applyFill="1" applyBorder="1" applyAlignment="1" applyProtection="1">
      <alignment horizontal="left" vertical="top" textRotation="90"/>
      <protection/>
    </xf>
    <xf numFmtId="0" fontId="185" fillId="0" borderId="13" xfId="19" applyFont="1" applyFill="1" applyBorder="1" applyAlignment="1" applyProtection="1">
      <alignment horizontal="left" vertical="top" textRotation="90"/>
      <protection/>
    </xf>
    <xf numFmtId="0" fontId="186" fillId="0" borderId="13" xfId="22" applyFont="1" applyFill="1" applyBorder="1" applyAlignment="1" applyProtection="1">
      <alignment horizontal="left" vertical="top" textRotation="90"/>
      <protection/>
    </xf>
    <xf numFmtId="0" fontId="187" fillId="0" borderId="13" xfId="22" applyFont="1" applyFill="1" applyBorder="1" applyAlignment="1" applyProtection="1">
      <alignment horizontal="left" vertical="top" textRotation="90"/>
      <protection/>
    </xf>
    <xf numFmtId="0" fontId="186" fillId="0" borderId="13" xfId="19" applyFont="1" applyFill="1" applyBorder="1" applyAlignment="1" applyProtection="1">
      <alignment horizontal="left" textRotation="90"/>
      <protection/>
    </xf>
    <xf numFmtId="0" fontId="188" fillId="0" borderId="13" xfId="22" applyFont="1" applyFill="1" applyBorder="1" applyAlignment="1" applyProtection="1">
      <alignment horizontal="left" vertical="top" textRotation="90"/>
      <protection/>
    </xf>
    <xf numFmtId="0" fontId="192" fillId="0" borderId="13" xfId="22" applyFont="1" applyFill="1" applyBorder="1" applyAlignment="1" applyProtection="1">
      <alignment horizontal="center" vertical="top" textRotation="90"/>
      <protection/>
    </xf>
    <xf numFmtId="0" fontId="13" fillId="0" borderId="0" xfId="21" applyFont="1" applyFill="1" applyBorder="1" applyProtection="1">
      <alignment/>
      <protection/>
    </xf>
    <xf numFmtId="164" fontId="13" fillId="0" borderId="0" xfId="21" applyNumberFormat="1" applyFont="1" applyFill="1" applyBorder="1" applyProtection="1">
      <alignment/>
      <protection/>
    </xf>
    <xf numFmtId="1" fontId="13" fillId="0" borderId="0" xfId="21" applyNumberFormat="1" applyFont="1" applyFill="1" applyBorder="1" applyProtection="1">
      <alignment/>
      <protection/>
    </xf>
    <xf numFmtId="0" fontId="118" fillId="0" borderId="0" xfId="21" applyFont="1" applyFill="1" applyBorder="1" applyAlignment="1" applyProtection="1">
      <alignment horizontal="center"/>
      <protection/>
    </xf>
    <xf numFmtId="0" fontId="13" fillId="0" borderId="0" xfId="21" applyFont="1" applyFill="1" applyBorder="1" applyAlignment="1" applyProtection="1">
      <alignment/>
      <protection/>
    </xf>
    <xf numFmtId="0" fontId="19" fillId="0" borderId="0" xfId="21" applyFont="1" applyFill="1" applyBorder="1" applyAlignment="1" applyProtection="1">
      <alignment horizontal="left"/>
      <protection/>
    </xf>
    <xf numFmtId="0" fontId="19" fillId="0" borderId="0" xfId="21" applyFont="1" applyFill="1" applyBorder="1" applyAlignment="1" applyProtection="1">
      <alignment horizontal="center"/>
      <protection/>
    </xf>
    <xf numFmtId="1" fontId="19" fillId="0" borderId="0" xfId="21" applyNumberFormat="1" applyFont="1" applyFill="1" applyBorder="1" applyAlignment="1" applyProtection="1">
      <alignment horizontal="center"/>
      <protection/>
    </xf>
    <xf numFmtId="0" fontId="28" fillId="0" borderId="0" xfId="21" applyFont="1" applyFill="1" applyBorder="1" applyAlignment="1" applyProtection="1">
      <alignment vertical="center"/>
      <protection/>
    </xf>
    <xf numFmtId="0" fontId="42" fillId="0" borderId="0" xfId="21" applyFont="1" applyFill="1" applyBorder="1" applyAlignment="1" applyProtection="1">
      <alignment vertical="center" wrapText="1"/>
      <protection/>
    </xf>
    <xf numFmtId="0" fontId="118" fillId="0" borderId="0" xfId="21" applyFont="1" applyFill="1" applyBorder="1" applyAlignment="1" applyProtection="1">
      <alignment horizontal="center" vertical="center" wrapText="1"/>
      <protection/>
    </xf>
    <xf numFmtId="0" fontId="90" fillId="0" borderId="0" xfId="21" applyFont="1" applyFill="1" applyBorder="1" applyAlignment="1" applyProtection="1">
      <alignment vertical="center" wrapText="1"/>
      <protection/>
    </xf>
    <xf numFmtId="0" fontId="9" fillId="0" borderId="0" xfId="21" applyFont="1" applyFill="1" applyBorder="1" applyProtection="1">
      <alignment/>
      <protection/>
    </xf>
    <xf numFmtId="0" fontId="9" fillId="0" borderId="0" xfId="21" applyFont="1" applyFill="1" applyBorder="1" applyProtection="1">
      <alignment/>
      <protection/>
    </xf>
    <xf numFmtId="0" fontId="119" fillId="0" borderId="0" xfId="21" applyFont="1" applyFill="1" applyBorder="1" applyAlignment="1" applyProtection="1">
      <alignment horizontal="center"/>
      <protection/>
    </xf>
    <xf numFmtId="0" fontId="91" fillId="0" borderId="0" xfId="21" applyFont="1" applyFill="1" applyBorder="1" applyProtection="1">
      <alignment/>
      <protection/>
    </xf>
    <xf numFmtId="49" fontId="150" fillId="0" borderId="0" xfId="21" applyNumberFormat="1" applyFont="1" applyFill="1" applyBorder="1" applyAlignment="1" applyProtection="1">
      <alignment horizontal="left" vertical="center"/>
      <protection/>
    </xf>
    <xf numFmtId="49" fontId="6" fillId="0" borderId="0" xfId="21" applyNumberFormat="1" applyFont="1" applyFill="1" applyBorder="1" applyAlignment="1" applyProtection="1">
      <alignment horizontal="center" vertical="center"/>
      <protection locked="0"/>
    </xf>
    <xf numFmtId="49" fontId="29" fillId="0" borderId="0" xfId="21" applyNumberFormat="1" applyFont="1" applyFill="1" applyBorder="1" applyAlignment="1" applyProtection="1">
      <alignment horizontal="center" vertical="center"/>
      <protection/>
    </xf>
    <xf numFmtId="49" fontId="149" fillId="0" borderId="0" xfId="21" applyNumberFormat="1" applyFont="1" applyFill="1" applyBorder="1" applyAlignment="1" applyProtection="1">
      <alignment horizontal="center" vertical="center" wrapText="1"/>
      <protection/>
    </xf>
    <xf numFmtId="49" fontId="23" fillId="0" borderId="0" xfId="21" applyNumberFormat="1" applyFont="1" applyFill="1" applyBorder="1" applyAlignment="1" applyProtection="1">
      <alignment horizontal="left" vertical="center"/>
      <protection locked="0"/>
    </xf>
    <xf numFmtId="49" fontId="149" fillId="0" borderId="0" xfId="21" applyNumberFormat="1" applyFont="1" applyFill="1" applyBorder="1" applyAlignment="1" applyProtection="1">
      <alignment horizontal="left" vertical="center" wrapText="1"/>
      <protection/>
    </xf>
    <xf numFmtId="49" fontId="88" fillId="0" borderId="0" xfId="21" applyNumberFormat="1" applyFont="1" applyFill="1" applyBorder="1" applyAlignment="1" applyProtection="1">
      <alignment horizontal="left" vertical="center"/>
      <protection locked="0"/>
    </xf>
    <xf numFmtId="49" fontId="118" fillId="0" borderId="0" xfId="21" applyNumberFormat="1" applyFont="1" applyFill="1" applyBorder="1" applyAlignment="1" applyProtection="1">
      <alignment horizontal="center" vertical="center"/>
      <protection/>
    </xf>
    <xf numFmtId="49" fontId="26" fillId="0" borderId="0" xfId="21" applyNumberFormat="1" applyFont="1" applyFill="1" applyBorder="1" applyAlignment="1" applyProtection="1">
      <alignment horizontal="left" vertical="center"/>
      <protection/>
    </xf>
    <xf numFmtId="49" fontId="13" fillId="0" borderId="0" xfId="21" applyNumberFormat="1" applyFont="1" applyFill="1" applyBorder="1" applyAlignment="1" applyProtection="1">
      <alignment horizontal="left"/>
      <protection/>
    </xf>
    <xf numFmtId="49" fontId="91" fillId="0" borderId="0" xfId="21" applyNumberFormat="1" applyFont="1" applyFill="1" applyBorder="1" applyAlignment="1" applyProtection="1">
      <alignment horizontal="left" wrapText="1"/>
      <protection/>
    </xf>
    <xf numFmtId="49" fontId="13" fillId="0" borderId="0" xfId="21" applyNumberFormat="1" applyFont="1" applyFill="1" applyBorder="1" applyAlignment="1" applyProtection="1">
      <alignment horizontal="left" vertical="center"/>
      <protection/>
    </xf>
    <xf numFmtId="49" fontId="92" fillId="0" borderId="0" xfId="21" applyNumberFormat="1" applyFont="1" applyFill="1" applyBorder="1" applyAlignment="1" applyProtection="1">
      <alignment horizontal="left" wrapText="1"/>
      <protection/>
    </xf>
    <xf numFmtId="49" fontId="10" fillId="0" borderId="0" xfId="21" applyNumberFormat="1" applyFont="1" applyFill="1" applyBorder="1" applyAlignment="1" applyProtection="1">
      <alignment horizontal="center" vertical="center"/>
      <protection locked="0"/>
    </xf>
    <xf numFmtId="49" fontId="19" fillId="0" borderId="0" xfId="21" applyNumberFormat="1" applyFont="1" applyFill="1" applyBorder="1" applyAlignment="1" applyProtection="1">
      <alignment horizontal="center" vertical="center"/>
      <protection/>
    </xf>
    <xf numFmtId="49" fontId="93" fillId="0" borderId="0" xfId="21" applyNumberFormat="1" applyFont="1" applyFill="1" applyBorder="1" applyAlignment="1" applyProtection="1">
      <alignment horizontal="left" vertical="center"/>
      <protection/>
    </xf>
    <xf numFmtId="49" fontId="150" fillId="0" borderId="0" xfId="21" applyNumberFormat="1" applyFont="1" applyFill="1" applyBorder="1" applyAlignment="1" applyProtection="1">
      <alignment horizontal="left" vertical="center" wrapText="1"/>
      <protection/>
    </xf>
    <xf numFmtId="49" fontId="52" fillId="0" borderId="0" xfId="21" applyNumberFormat="1" applyFont="1" applyFill="1" applyBorder="1" applyAlignment="1" applyProtection="1">
      <alignment horizontal="left" vertical="center" wrapText="1"/>
      <protection/>
    </xf>
    <xf numFmtId="49" fontId="79" fillId="0" borderId="0" xfId="21" applyNumberFormat="1" applyFont="1" applyFill="1" applyBorder="1" applyAlignment="1" applyProtection="1">
      <alignment horizontal="left" vertical="center" wrapText="1"/>
      <protection/>
    </xf>
    <xf numFmtId="49" fontId="151" fillId="0" borderId="0" xfId="21" applyNumberFormat="1" applyFont="1" applyFill="1" applyBorder="1" applyAlignment="1" applyProtection="1">
      <alignment horizontal="left" vertical="center" wrapText="1"/>
      <protection/>
    </xf>
    <xf numFmtId="49" fontId="9" fillId="0" borderId="0" xfId="21" applyNumberFormat="1" applyFont="1" applyFill="1" applyBorder="1" applyAlignment="1" applyProtection="1">
      <alignment horizontal="center" vertical="center"/>
      <protection locked="0"/>
    </xf>
    <xf numFmtId="49" fontId="94" fillId="0" borderId="0" xfId="21" applyNumberFormat="1" applyFont="1" applyFill="1" applyBorder="1" applyAlignment="1" applyProtection="1">
      <alignment horizontal="left" wrapText="1"/>
      <protection/>
    </xf>
    <xf numFmtId="49" fontId="88" fillId="0" borderId="0" xfId="21" applyNumberFormat="1" applyFont="1" applyFill="1" applyBorder="1" applyAlignment="1" applyProtection="1" quotePrefix="1">
      <alignment horizontal="center" vertical="center"/>
      <protection locked="0"/>
    </xf>
    <xf numFmtId="49" fontId="36" fillId="0" borderId="0" xfId="21" applyNumberFormat="1" applyFont="1" applyFill="1" applyBorder="1" applyAlignment="1" applyProtection="1">
      <alignment horizontal="center" vertical="center" wrapText="1"/>
      <protection/>
    </xf>
    <xf numFmtId="49" fontId="29" fillId="0" borderId="0" xfId="21" applyNumberFormat="1" applyFont="1" applyFill="1" applyBorder="1" applyAlignment="1" applyProtection="1">
      <alignment horizontal="center" vertical="center" wrapText="1"/>
      <protection locked="0"/>
    </xf>
    <xf numFmtId="49" fontId="29" fillId="0" borderId="0" xfId="21" applyNumberFormat="1" applyFont="1" applyFill="1" applyBorder="1" applyAlignment="1" applyProtection="1">
      <alignment horizontal="center" vertical="center" wrapText="1"/>
      <protection/>
    </xf>
    <xf numFmtId="49" fontId="26" fillId="0" borderId="0" xfId="21" applyNumberFormat="1" applyFont="1" applyFill="1" applyBorder="1" applyAlignment="1" applyProtection="1">
      <alignment horizontal="left" vertical="center" wrapText="1"/>
      <protection/>
    </xf>
    <xf numFmtId="49" fontId="19" fillId="0" borderId="0" xfId="21" applyNumberFormat="1" applyFont="1" applyFill="1" applyBorder="1" applyAlignment="1" applyProtection="1">
      <alignment horizontal="left" vertical="center"/>
      <protection locked="0"/>
    </xf>
    <xf numFmtId="49" fontId="118" fillId="0" borderId="0" xfId="21" applyNumberFormat="1" applyFont="1" applyFill="1" applyBorder="1" applyAlignment="1" applyProtection="1">
      <alignment horizontal="center" vertical="center" wrapText="1"/>
      <protection/>
    </xf>
    <xf numFmtId="49" fontId="13" fillId="0" borderId="0" xfId="21" applyNumberFormat="1" applyFont="1" applyFill="1" applyBorder="1" applyAlignment="1" applyProtection="1">
      <alignment horizontal="left" vertical="center" wrapText="1"/>
      <protection/>
    </xf>
    <xf numFmtId="49" fontId="23" fillId="0" borderId="0" xfId="21" applyNumberFormat="1" applyFont="1" applyFill="1" applyBorder="1" applyAlignment="1" applyProtection="1">
      <alignment horizontal="left"/>
      <protection locked="0"/>
    </xf>
    <xf numFmtId="0" fontId="10" fillId="0" borderId="0" xfId="21" applyFont="1" applyFill="1" applyBorder="1" applyAlignment="1" applyProtection="1">
      <alignment horizontal="right" vertical="center" wrapText="1"/>
      <protection/>
    </xf>
    <xf numFmtId="0" fontId="119" fillId="0" borderId="0" xfId="21" applyFont="1" applyFill="1" applyBorder="1" applyAlignment="1" applyProtection="1">
      <alignment horizontal="center" vertical="center" wrapText="1"/>
      <protection/>
    </xf>
    <xf numFmtId="0" fontId="96" fillId="0" borderId="0" xfId="21" applyFont="1" applyFill="1" applyBorder="1" applyAlignment="1" applyProtection="1">
      <alignment horizontal="left" vertical="center" wrapText="1"/>
      <protection/>
    </xf>
    <xf numFmtId="0" fontId="30" fillId="0" borderId="6" xfId="21" applyFont="1" applyFill="1" applyBorder="1" applyAlignment="1" applyProtection="1">
      <alignment horizontal="left" vertical="center"/>
      <protection/>
    </xf>
    <xf numFmtId="164" fontId="30" fillId="0" borderId="6" xfId="21" applyNumberFormat="1" applyFont="1" applyFill="1" applyBorder="1" applyAlignment="1" applyProtection="1">
      <alignment horizontal="left" vertical="center"/>
      <protection/>
    </xf>
    <xf numFmtId="1" fontId="30" fillId="0" borderId="6" xfId="21" applyNumberFormat="1" applyFont="1" applyFill="1" applyBorder="1" applyAlignment="1" applyProtection="1">
      <alignment horizontal="left" vertical="center"/>
      <protection/>
    </xf>
    <xf numFmtId="0" fontId="119" fillId="0" borderId="0" xfId="21" applyFont="1" applyFill="1" applyBorder="1" applyAlignment="1" applyProtection="1">
      <alignment horizontal="center" vertical="center"/>
      <protection/>
    </xf>
    <xf numFmtId="0" fontId="96" fillId="0" borderId="0" xfId="21" applyFont="1" applyFill="1" applyBorder="1" applyAlignment="1" applyProtection="1">
      <alignment horizontal="left" vertical="center"/>
      <protection/>
    </xf>
    <xf numFmtId="0" fontId="163" fillId="0" borderId="0" xfId="21" applyFont="1" applyFill="1" applyBorder="1" applyAlignment="1" applyProtection="1">
      <alignment horizontal="left" vertical="center" wrapText="1"/>
      <protection/>
    </xf>
    <xf numFmtId="0" fontId="101" fillId="0" borderId="0" xfId="21" applyNumberFormat="1" applyFont="1" applyBorder="1" applyAlignment="1">
      <alignment horizontal="center" vertical="center" wrapText="1"/>
      <protection/>
    </xf>
    <xf numFmtId="0" fontId="51" fillId="0" borderId="0" xfId="21" applyNumberFormat="1" applyFont="1" applyBorder="1" applyAlignment="1">
      <alignment vertical="center" wrapText="1"/>
      <protection/>
    </xf>
    <xf numFmtId="169" fontId="177" fillId="0" borderId="14" xfId="21" applyNumberFormat="1" applyFont="1" applyBorder="1" applyAlignment="1">
      <alignment horizontal="center" vertical="center" wrapText="1"/>
      <protection/>
    </xf>
    <xf numFmtId="169" fontId="177" fillId="0" borderId="15" xfId="21" applyNumberFormat="1" applyFont="1" applyBorder="1" applyAlignment="1">
      <alignment horizontal="center" vertical="center" wrapText="1"/>
      <protection/>
    </xf>
    <xf numFmtId="0" fontId="51" fillId="0" borderId="0" xfId="21" applyNumberFormat="1" applyFont="1" applyAlignment="1">
      <alignment vertical="center" wrapText="1"/>
      <protection/>
    </xf>
    <xf numFmtId="0" fontId="97" fillId="0" borderId="0" xfId="21" applyFont="1" applyFill="1" applyBorder="1" applyAlignment="1" applyProtection="1">
      <alignment horizontal="left" vertical="center" wrapText="1"/>
      <protection/>
    </xf>
    <xf numFmtId="0" fontId="13" fillId="0" borderId="0" xfId="21" applyFont="1" applyFill="1" applyBorder="1" applyAlignment="1" applyProtection="1">
      <alignment horizontal="center" vertical="center" wrapText="1"/>
      <protection/>
    </xf>
    <xf numFmtId="169" fontId="98" fillId="0" borderId="0" xfId="21" applyNumberFormat="1" applyFont="1" applyFill="1" applyBorder="1" applyAlignment="1" applyProtection="1">
      <alignment horizontal="center" vertical="center"/>
      <protection/>
    </xf>
    <xf numFmtId="0" fontId="178" fillId="0" borderId="0" xfId="21" applyNumberFormat="1" applyFont="1" applyBorder="1" applyAlignment="1">
      <alignment horizontal="right" vertical="center" wrapText="1"/>
      <protection/>
    </xf>
    <xf numFmtId="0" fontId="43" fillId="0" borderId="0" xfId="21" applyFont="1" applyFill="1" applyBorder="1" applyAlignment="1" applyProtection="1">
      <alignment horizontal="right" vertical="center" wrapText="1"/>
      <protection/>
    </xf>
    <xf numFmtId="174" fontId="32" fillId="8" borderId="16" xfId="21" applyNumberFormat="1" applyFont="1" applyFill="1" applyBorder="1" applyAlignment="1" applyProtection="1">
      <alignment horizontal="center" vertical="center"/>
      <protection locked="0"/>
    </xf>
    <xf numFmtId="174" fontId="32" fillId="8" borderId="17" xfId="21" applyNumberFormat="1" applyFont="1" applyFill="1" applyBorder="1" applyAlignment="1" applyProtection="1">
      <alignment horizontal="center" vertical="center"/>
      <protection locked="0"/>
    </xf>
    <xf numFmtId="0" fontId="97" fillId="0" borderId="0" xfId="21" applyFont="1" applyFill="1" applyBorder="1" applyAlignment="1" applyProtection="1">
      <alignment horizontal="right" vertical="center" wrapText="1"/>
      <protection/>
    </xf>
    <xf numFmtId="174" fontId="32" fillId="0" borderId="0" xfId="21" applyNumberFormat="1" applyFont="1" applyFill="1" applyBorder="1" applyAlignment="1" applyProtection="1">
      <alignment horizontal="center" vertical="center"/>
      <protection/>
    </xf>
    <xf numFmtId="0" fontId="31" fillId="0" borderId="0" xfId="21" applyFont="1" applyFill="1" applyBorder="1" applyAlignment="1" applyProtection="1">
      <alignment horizontal="left" vertical="center"/>
      <protection/>
    </xf>
    <xf numFmtId="164" fontId="31" fillId="0" borderId="0" xfId="21" applyNumberFormat="1" applyFont="1" applyFill="1" applyBorder="1" applyAlignment="1" applyProtection="1">
      <alignment horizontal="left" vertical="center"/>
      <protection/>
    </xf>
    <xf numFmtId="1" fontId="31" fillId="0" borderId="0" xfId="21" applyNumberFormat="1" applyFont="1" applyFill="1" applyBorder="1" applyAlignment="1" applyProtection="1">
      <alignment horizontal="left" vertical="center"/>
      <protection/>
    </xf>
    <xf numFmtId="0" fontId="121" fillId="0" borderId="0" xfId="21" applyFont="1" applyFill="1" applyBorder="1" applyAlignment="1" applyProtection="1">
      <alignment horizontal="left" vertical="center"/>
      <protection/>
    </xf>
    <xf numFmtId="0" fontId="99" fillId="0" borderId="0" xfId="21" applyFont="1" applyFill="1" applyBorder="1" applyAlignment="1" applyProtection="1">
      <alignment horizontal="right" vertical="center" wrapText="1"/>
      <protection/>
    </xf>
    <xf numFmtId="0" fontId="0" fillId="0" borderId="0" xfId="21" applyFont="1" applyFill="1" applyBorder="1" applyAlignment="1" applyProtection="1">
      <alignment horizontal="center"/>
      <protection/>
    </xf>
    <xf numFmtId="0" fontId="1" fillId="0" borderId="0" xfId="21" applyFont="1" applyFill="1" applyBorder="1" applyProtection="1">
      <alignment/>
      <protection/>
    </xf>
    <xf numFmtId="0" fontId="68" fillId="0" borderId="0" xfId="21" applyFont="1" applyFill="1" applyBorder="1" applyAlignment="1" applyProtection="1">
      <alignment horizontal="left"/>
      <protection/>
    </xf>
    <xf numFmtId="164" fontId="68" fillId="0" borderId="0" xfId="21" applyNumberFormat="1" applyFont="1" applyFill="1" applyBorder="1" applyAlignment="1" applyProtection="1">
      <alignment horizontal="left"/>
      <protection/>
    </xf>
    <xf numFmtId="1" fontId="68" fillId="0" borderId="0" xfId="21" applyNumberFormat="1" applyFont="1" applyFill="1" applyBorder="1" applyAlignment="1" applyProtection="1">
      <alignment horizontal="left"/>
      <protection/>
    </xf>
    <xf numFmtId="0" fontId="0" fillId="0" borderId="0" xfId="21" applyFont="1" applyFill="1" applyBorder="1" applyAlignment="1" applyProtection="1">
      <alignment horizontal="left"/>
      <protection/>
    </xf>
    <xf numFmtId="0" fontId="46" fillId="0" borderId="0" xfId="21" applyFont="1" applyFill="1" applyBorder="1" applyAlignment="1" applyProtection="1">
      <alignment horizontal="center" vertical="center"/>
      <protection/>
    </xf>
    <xf numFmtId="164" fontId="46" fillId="0" borderId="0" xfId="21" applyNumberFormat="1" applyFont="1" applyFill="1" applyBorder="1" applyAlignment="1" applyProtection="1">
      <alignment horizontal="center" vertical="center"/>
      <protection/>
    </xf>
    <xf numFmtId="1" fontId="46" fillId="0" borderId="0" xfId="21" applyNumberFormat="1" applyFont="1" applyFill="1" applyBorder="1" applyAlignment="1" applyProtection="1">
      <alignment horizontal="center" vertical="center"/>
      <protection/>
    </xf>
    <xf numFmtId="0" fontId="122" fillId="0" borderId="0" xfId="21" applyFont="1" applyFill="1" applyBorder="1" applyAlignment="1" applyProtection="1">
      <alignment horizontal="center" vertical="center"/>
      <protection/>
    </xf>
    <xf numFmtId="0" fontId="118" fillId="0" borderId="0" xfId="21" applyFont="1" applyFill="1" applyBorder="1" applyAlignment="1" applyProtection="1">
      <alignment horizontal="center" vertical="center"/>
      <protection/>
    </xf>
    <xf numFmtId="0" fontId="100" fillId="0" borderId="0" xfId="21" applyFont="1" applyFill="1" applyBorder="1" applyAlignment="1" applyProtection="1">
      <alignment horizontal="center" vertical="center"/>
      <protection/>
    </xf>
    <xf numFmtId="0" fontId="20" fillId="0" borderId="0" xfId="21" applyFont="1" applyFill="1" applyBorder="1" applyAlignment="1" applyProtection="1">
      <alignment horizontal="center" vertical="top"/>
      <protection/>
    </xf>
    <xf numFmtId="0" fontId="6" fillId="0" borderId="0" xfId="21" applyFont="1" applyFill="1" applyBorder="1" applyAlignment="1" applyProtection="1">
      <alignment horizontal="left"/>
      <protection/>
    </xf>
    <xf numFmtId="0" fontId="8" fillId="0" borderId="0" xfId="21" applyFont="1" applyFill="1" applyBorder="1" applyAlignment="1" applyProtection="1">
      <alignment horizontal="left"/>
      <protection/>
    </xf>
    <xf numFmtId="164" fontId="8" fillId="0" borderId="0" xfId="21" applyNumberFormat="1" applyFont="1" applyFill="1" applyBorder="1" applyAlignment="1" applyProtection="1">
      <alignment horizontal="left"/>
      <protection/>
    </xf>
    <xf numFmtId="0" fontId="211" fillId="0" borderId="0" xfId="17" applyFont="1" applyFill="1" applyBorder="1" applyAlignment="1">
      <alignment horizontal="center"/>
    </xf>
    <xf numFmtId="1" fontId="6" fillId="0" borderId="0" xfId="21" applyNumberFormat="1" applyFont="1" applyFill="1" applyBorder="1" applyAlignment="1" applyProtection="1">
      <alignment horizontal="left"/>
      <protection/>
    </xf>
    <xf numFmtId="0" fontId="8" fillId="0" borderId="0" xfId="21" applyFont="1" applyFill="1" applyBorder="1" applyAlignment="1" applyProtection="1">
      <alignment horizontal="left"/>
      <protection/>
    </xf>
    <xf numFmtId="0" fontId="4" fillId="0" borderId="0" xfId="21" applyFont="1" applyFill="1" applyBorder="1" applyAlignment="1" applyProtection="1">
      <alignment horizontal="center" vertical="center"/>
      <protection/>
    </xf>
    <xf numFmtId="0" fontId="4" fillId="0" borderId="0" xfId="21" applyFont="1" applyFill="1" applyBorder="1" applyAlignment="1" applyProtection="1">
      <alignment horizontal="left" vertical="center"/>
      <protection/>
    </xf>
    <xf numFmtId="0" fontId="5" fillId="0" borderId="0" xfId="21" applyFont="1" applyFill="1" applyBorder="1" applyAlignment="1" applyProtection="1">
      <alignment horizontal="left" vertical="center"/>
      <protection/>
    </xf>
    <xf numFmtId="1" fontId="5" fillId="0" borderId="0" xfId="21" applyNumberFormat="1" applyFont="1" applyFill="1" applyBorder="1" applyAlignment="1" applyProtection="1">
      <alignment horizontal="right"/>
      <protection/>
    </xf>
    <xf numFmtId="0" fontId="8" fillId="0" borderId="0" xfId="21" applyFont="1" applyFill="1" applyBorder="1" applyAlignment="1" applyProtection="1">
      <alignment horizontal="left" vertical="center"/>
      <protection/>
    </xf>
    <xf numFmtId="164" fontId="8" fillId="0" borderId="0" xfId="21" applyNumberFormat="1" applyFont="1" applyFill="1" applyBorder="1" applyAlignment="1" applyProtection="1">
      <alignment horizontal="left" vertical="center"/>
      <protection/>
    </xf>
    <xf numFmtId="164" fontId="6" fillId="0" borderId="0" xfId="21" applyNumberFormat="1" applyFont="1" applyFill="1" applyBorder="1" applyAlignment="1" applyProtection="1">
      <alignment horizontal="left" vertical="center"/>
      <protection/>
    </xf>
    <xf numFmtId="0" fontId="6" fillId="0" borderId="0" xfId="21" applyFont="1" applyFill="1" applyBorder="1" applyAlignment="1" applyProtection="1">
      <alignment horizontal="left" vertical="center"/>
      <protection/>
    </xf>
    <xf numFmtId="1" fontId="6" fillId="0" borderId="0" xfId="21" applyNumberFormat="1" applyFont="1" applyFill="1" applyBorder="1" applyAlignment="1" applyProtection="1">
      <alignment horizontal="left" vertical="center"/>
      <protection/>
    </xf>
    <xf numFmtId="0" fontId="8" fillId="0" borderId="0" xfId="21" applyFont="1" applyFill="1" applyBorder="1" applyAlignment="1" applyProtection="1">
      <alignment horizontal="left" vertical="center"/>
      <protection/>
    </xf>
    <xf numFmtId="1" fontId="8" fillId="0" borderId="0" xfId="21" applyNumberFormat="1" applyFont="1" applyFill="1" applyBorder="1" applyAlignment="1" applyProtection="1">
      <alignment horizontal="left" vertical="center"/>
      <protection/>
    </xf>
    <xf numFmtId="0" fontId="6" fillId="0" borderId="0" xfId="21" applyFont="1" applyFill="1" applyBorder="1" applyAlignment="1" applyProtection="1">
      <alignment vertical="center"/>
      <protection/>
    </xf>
    <xf numFmtId="49" fontId="20" fillId="0" borderId="0" xfId="21" applyNumberFormat="1" applyFont="1" applyFill="1" applyBorder="1" applyAlignment="1" applyProtection="1">
      <alignment horizontal="center" vertical="center"/>
      <protection/>
    </xf>
    <xf numFmtId="164" fontId="20" fillId="0" borderId="0" xfId="21" applyNumberFormat="1" applyFont="1" applyFill="1" applyBorder="1" applyAlignment="1" applyProtection="1">
      <alignment horizontal="center" vertical="center"/>
      <protection/>
    </xf>
    <xf numFmtId="164" fontId="8" fillId="0" borderId="0" xfId="21" applyNumberFormat="1" applyFont="1" applyFill="1" applyBorder="1" applyAlignment="1" applyProtection="1" quotePrefix="1">
      <alignment horizontal="left" vertical="center"/>
      <protection/>
    </xf>
    <xf numFmtId="0" fontId="8" fillId="0" borderId="0" xfId="21" applyFont="1" applyFill="1" applyBorder="1" applyAlignment="1" applyProtection="1">
      <alignment vertical="center"/>
      <protection/>
    </xf>
    <xf numFmtId="1" fontId="8" fillId="0" borderId="0" xfId="21" applyNumberFormat="1" applyFont="1" applyFill="1" applyBorder="1" applyAlignment="1" applyProtection="1">
      <alignment vertical="center"/>
      <protection/>
    </xf>
    <xf numFmtId="0" fontId="4" fillId="0" borderId="0" xfId="21" applyFont="1" applyFill="1" applyBorder="1" applyAlignment="1" applyProtection="1">
      <alignment vertical="center"/>
      <protection/>
    </xf>
    <xf numFmtId="49" fontId="200" fillId="0" borderId="0" xfId="21" applyNumberFormat="1" applyFont="1" applyFill="1" applyBorder="1" applyAlignment="1" applyProtection="1">
      <alignment horizontal="left" vertical="center"/>
      <protection/>
    </xf>
    <xf numFmtId="49" fontId="162" fillId="0" borderId="0" xfId="21" applyNumberFormat="1" applyFont="1" applyFill="1" applyBorder="1" applyAlignment="1" applyProtection="1">
      <alignment horizontal="left" vertical="center"/>
      <protection/>
    </xf>
    <xf numFmtId="0" fontId="193" fillId="5" borderId="0" xfId="21" applyFont="1" applyFill="1" applyBorder="1" applyAlignment="1" applyProtection="1">
      <alignment vertical="center"/>
      <protection/>
    </xf>
    <xf numFmtId="49" fontId="196" fillId="5" borderId="0" xfId="21" applyNumberFormat="1" applyFont="1" applyFill="1" applyBorder="1" applyAlignment="1" applyProtection="1">
      <alignment horizontal="center" vertical="center"/>
      <protection/>
    </xf>
    <xf numFmtId="164" fontId="196" fillId="5" borderId="0" xfId="21" applyNumberFormat="1" applyFont="1" applyFill="1" applyBorder="1" applyAlignment="1" applyProtection="1">
      <alignment horizontal="center" vertical="center"/>
      <protection/>
    </xf>
    <xf numFmtId="164" fontId="194" fillId="5" borderId="0" xfId="21" applyNumberFormat="1" applyFont="1" applyFill="1" applyBorder="1" applyAlignment="1" applyProtection="1">
      <alignment horizontal="left" vertical="center"/>
      <protection/>
    </xf>
    <xf numFmtId="0" fontId="193" fillId="0" borderId="0" xfId="21" applyFont="1" applyFill="1" applyBorder="1" applyAlignment="1" applyProtection="1">
      <alignment vertical="center"/>
      <protection/>
    </xf>
    <xf numFmtId="49" fontId="196" fillId="0" borderId="0" xfId="21" applyNumberFormat="1" applyFont="1" applyFill="1" applyBorder="1" applyAlignment="1" applyProtection="1">
      <alignment horizontal="center" vertical="center"/>
      <protection/>
    </xf>
    <xf numFmtId="164" fontId="196" fillId="0" borderId="0" xfId="21" applyNumberFormat="1" applyFont="1" applyFill="1" applyBorder="1" applyAlignment="1" applyProtection="1">
      <alignment horizontal="center" vertical="center"/>
      <protection/>
    </xf>
    <xf numFmtId="164" fontId="194" fillId="0" borderId="0" xfId="21" applyNumberFormat="1" applyFont="1" applyFill="1" applyBorder="1" applyAlignment="1" applyProtection="1">
      <alignment horizontal="left" vertical="center"/>
      <protection/>
    </xf>
    <xf numFmtId="0" fontId="13" fillId="0" borderId="0" xfId="21" applyFont="1" applyFill="1" applyBorder="1" applyAlignment="1" applyProtection="1">
      <alignment horizontal="left"/>
      <protection/>
    </xf>
    <xf numFmtId="0" fontId="164" fillId="0" borderId="0" xfId="21" applyFont="1" applyFill="1" applyBorder="1" applyAlignment="1" applyProtection="1">
      <alignment horizontal="left" vertical="center"/>
      <protection/>
    </xf>
    <xf numFmtId="0" fontId="46" fillId="0" borderId="0" xfId="21" applyFont="1" applyFill="1" applyBorder="1" applyAlignment="1" applyProtection="1">
      <alignment horizontal="left" vertical="center"/>
      <protection/>
    </xf>
    <xf numFmtId="164" fontId="46" fillId="0" borderId="0" xfId="21" applyNumberFormat="1" applyFont="1" applyFill="1" applyBorder="1" applyAlignment="1" applyProtection="1">
      <alignment horizontal="left" vertical="center"/>
      <protection/>
    </xf>
    <xf numFmtId="1" fontId="46" fillId="0" borderId="0" xfId="21" applyNumberFormat="1" applyFont="1" applyFill="1" applyBorder="1" applyAlignment="1" applyProtection="1">
      <alignment horizontal="left" vertical="center"/>
      <protection/>
    </xf>
    <xf numFmtId="0" fontId="122" fillId="0" borderId="0" xfId="21" applyFont="1" applyFill="1" applyBorder="1" applyAlignment="1" applyProtection="1">
      <alignment horizontal="left" vertical="center"/>
      <protection/>
    </xf>
    <xf numFmtId="0" fontId="100" fillId="0" borderId="0" xfId="21" applyFont="1" applyFill="1" applyBorder="1" applyAlignment="1" applyProtection="1">
      <alignment horizontal="left" vertical="center"/>
      <protection/>
    </xf>
    <xf numFmtId="0" fontId="154" fillId="9" borderId="0" xfId="21" applyFont="1" applyFill="1" applyBorder="1" applyAlignment="1" applyProtection="1">
      <alignment horizontal="center" vertical="center" textRotation="90" wrapText="1"/>
      <protection/>
    </xf>
    <xf numFmtId="0" fontId="11" fillId="0" borderId="0" xfId="21" applyFont="1" applyFill="1" applyBorder="1" applyAlignment="1" applyProtection="1">
      <alignment horizontal="center" vertical="center" wrapText="1"/>
      <protection/>
    </xf>
    <xf numFmtId="1" fontId="15" fillId="0" borderId="0" xfId="21" applyNumberFormat="1" applyFont="1" applyFill="1" applyBorder="1" applyAlignment="1" applyProtection="1">
      <alignment horizontal="left"/>
      <protection/>
    </xf>
    <xf numFmtId="2" fontId="15" fillId="0" borderId="0" xfId="21" applyNumberFormat="1" applyFont="1" applyFill="1" applyBorder="1" applyAlignment="1" applyProtection="1">
      <alignment horizontal="center"/>
      <protection/>
    </xf>
    <xf numFmtId="1" fontId="7" fillId="0" borderId="0" xfId="21" applyNumberFormat="1" applyFont="1" applyFill="1" applyBorder="1" applyAlignment="1" applyProtection="1">
      <alignment horizontal="left"/>
      <protection/>
    </xf>
    <xf numFmtId="3" fontId="7" fillId="0" borderId="0" xfId="21" applyNumberFormat="1" applyFont="1" applyFill="1" applyBorder="1" applyAlignment="1" applyProtection="1">
      <alignment horizontal="left"/>
      <protection/>
    </xf>
    <xf numFmtId="1" fontId="5" fillId="5" borderId="0" xfId="21" applyNumberFormat="1" applyFont="1" applyFill="1" applyBorder="1" applyAlignment="1" applyProtection="1">
      <alignment horizontal="right" vertical="center"/>
      <protection/>
    </xf>
    <xf numFmtId="4" fontId="6" fillId="5" borderId="0" xfId="21" applyNumberFormat="1" applyFont="1" applyFill="1" applyBorder="1" applyAlignment="1" applyProtection="1">
      <alignment horizontal="left" vertical="center"/>
      <protection/>
    </xf>
    <xf numFmtId="2" fontId="4" fillId="0" borderId="0" xfId="21" applyNumberFormat="1" applyFont="1" applyFill="1" applyBorder="1" applyAlignment="1" applyProtection="1">
      <alignment horizontal="center"/>
      <protection/>
    </xf>
    <xf numFmtId="3" fontId="5" fillId="0" borderId="0" xfId="21" applyNumberFormat="1" applyFont="1" applyFill="1" applyBorder="1" applyAlignment="1" applyProtection="1">
      <alignment horizontal="left"/>
      <protection/>
    </xf>
    <xf numFmtId="2" fontId="4" fillId="0" borderId="0" xfId="21" applyNumberFormat="1" applyFont="1" applyFill="1" applyBorder="1" applyAlignment="1" applyProtection="1">
      <alignment horizontal="right"/>
      <protection/>
    </xf>
    <xf numFmtId="4" fontId="5" fillId="0" borderId="0" xfId="21" applyNumberFormat="1" applyFont="1" applyFill="1" applyBorder="1" applyAlignment="1" applyProtection="1">
      <alignment horizontal="right" vertical="center"/>
      <protection/>
    </xf>
    <xf numFmtId="4" fontId="5" fillId="0" borderId="0" xfId="21" applyNumberFormat="1" applyFont="1" applyFill="1" applyBorder="1" applyAlignment="1" applyProtection="1">
      <alignment horizontal="left" vertical="center"/>
      <protection/>
    </xf>
    <xf numFmtId="0" fontId="168" fillId="9" borderId="0" xfId="21" applyFont="1" applyFill="1" applyBorder="1" applyAlignment="1" applyProtection="1">
      <alignment horizontal="center" vertical="center" textRotation="90" wrapText="1"/>
      <protection/>
    </xf>
    <xf numFmtId="1" fontId="7" fillId="0" borderId="0" xfId="21" applyNumberFormat="1" applyFont="1" applyFill="1" applyBorder="1" applyAlignment="1" applyProtection="1">
      <alignment horizontal="center" vertical="center"/>
      <protection/>
    </xf>
    <xf numFmtId="2" fontId="15" fillId="0" borderId="0" xfId="21" applyNumberFormat="1" applyFont="1" applyFill="1" applyBorder="1" applyAlignment="1" applyProtection="1">
      <alignment horizontal="center" vertical="center"/>
      <protection/>
    </xf>
    <xf numFmtId="1" fontId="15" fillId="0" borderId="0" xfId="21" applyNumberFormat="1" applyFont="1" applyFill="1" applyBorder="1" applyAlignment="1" applyProtection="1">
      <alignment horizontal="center" vertical="center" wrapText="1"/>
      <protection/>
    </xf>
    <xf numFmtId="0" fontId="7" fillId="0" borderId="0" xfId="21" applyFont="1" applyFill="1" applyBorder="1" applyAlignment="1" applyProtection="1">
      <alignment horizontal="center" vertical="center" wrapText="1"/>
      <protection/>
    </xf>
    <xf numFmtId="2" fontId="5" fillId="0" borderId="0" xfId="21" applyNumberFormat="1" applyFont="1" applyFill="1" applyBorder="1" applyAlignment="1" applyProtection="1">
      <alignment horizontal="center"/>
      <protection/>
    </xf>
    <xf numFmtId="0" fontId="5" fillId="0" borderId="0" xfId="21" applyFont="1" applyFill="1" applyBorder="1" applyAlignment="1" applyProtection="1">
      <alignment horizontal="center" wrapText="1"/>
      <protection/>
    </xf>
    <xf numFmtId="1" fontId="5" fillId="0" borderId="0" xfId="21" applyNumberFormat="1" applyFont="1" applyFill="1" applyBorder="1" applyAlignment="1" applyProtection="1">
      <alignment horizontal="center"/>
      <protection/>
    </xf>
    <xf numFmtId="0" fontId="4" fillId="0" borderId="0" xfId="21" applyFont="1" applyFill="1" applyBorder="1" applyAlignment="1" applyProtection="1">
      <alignment horizontal="center" wrapText="1"/>
      <protection/>
    </xf>
    <xf numFmtId="172" fontId="7" fillId="0" borderId="0" xfId="21" applyNumberFormat="1" applyFont="1" applyFill="1" applyBorder="1" applyAlignment="1" applyProtection="1">
      <alignment horizontal="right"/>
      <protection/>
    </xf>
    <xf numFmtId="0" fontId="6" fillId="8" borderId="0" xfId="21" applyFont="1" applyFill="1" applyBorder="1" applyAlignment="1" applyProtection="1">
      <alignment horizontal="center" vertical="center"/>
      <protection locked="0"/>
    </xf>
    <xf numFmtId="2" fontId="12" fillId="0" borderId="0" xfId="21" applyNumberFormat="1" applyFont="1" applyFill="1" applyBorder="1" applyAlignment="1" applyProtection="1">
      <alignment horizontal="center" vertical="center"/>
      <protection/>
    </xf>
    <xf numFmtId="1" fontId="15" fillId="0" borderId="0" xfId="21" applyNumberFormat="1" applyFont="1" applyFill="1" applyBorder="1" applyAlignment="1" applyProtection="1">
      <alignment horizontal="right"/>
      <protection/>
    </xf>
    <xf numFmtId="2" fontId="12" fillId="0" borderId="0" xfId="21" applyNumberFormat="1" applyFont="1" applyFill="1" applyBorder="1" applyAlignment="1" applyProtection="1">
      <alignment horizontal="right" vertical="center"/>
      <protection/>
    </xf>
    <xf numFmtId="1" fontId="8" fillId="0" borderId="0" xfId="21" applyNumberFormat="1" applyFont="1" applyFill="1" applyBorder="1" applyAlignment="1" applyProtection="1">
      <alignment horizontal="right" vertical="center"/>
      <protection/>
    </xf>
    <xf numFmtId="166" fontId="6" fillId="0" borderId="0" xfId="21" applyNumberFormat="1" applyFont="1" applyFill="1" applyBorder="1" applyAlignment="1" applyProtection="1">
      <alignment horizontal="right" vertical="center"/>
      <protection/>
    </xf>
    <xf numFmtId="1" fontId="8" fillId="0" borderId="0" xfId="21" applyNumberFormat="1" applyFont="1" applyFill="1" applyBorder="1" applyAlignment="1" applyProtection="1">
      <alignment horizontal="center"/>
      <protection/>
    </xf>
    <xf numFmtId="173" fontId="6" fillId="0" borderId="0" xfId="21" applyNumberFormat="1" applyFont="1" applyFill="1" applyBorder="1" applyAlignment="1" applyProtection="1">
      <alignment horizontal="right"/>
      <protection/>
    </xf>
    <xf numFmtId="2" fontId="4" fillId="0" borderId="0" xfId="21" applyNumberFormat="1" applyFont="1" applyFill="1" applyBorder="1" applyAlignment="1" applyProtection="1">
      <alignment horizontal="right" vertical="center"/>
      <protection/>
    </xf>
    <xf numFmtId="1" fontId="4" fillId="0" borderId="0" xfId="21" applyNumberFormat="1" applyFont="1" applyFill="1" applyBorder="1" applyAlignment="1" applyProtection="1">
      <alignment horizontal="right"/>
      <protection/>
    </xf>
    <xf numFmtId="166" fontId="5" fillId="0" borderId="0" xfId="21" applyNumberFormat="1" applyFont="1" applyFill="1" applyBorder="1" applyAlignment="1" applyProtection="1">
      <alignment horizontal="right" vertical="center"/>
      <protection/>
    </xf>
    <xf numFmtId="1" fontId="4" fillId="0" borderId="0" xfId="21" applyNumberFormat="1" applyFont="1" applyFill="1" applyBorder="1" applyAlignment="1" applyProtection="1">
      <alignment horizontal="right"/>
      <protection/>
    </xf>
    <xf numFmtId="0" fontId="4" fillId="0" borderId="0" xfId="21" applyNumberFormat="1" applyFont="1" applyFill="1" applyBorder="1" applyAlignment="1" applyProtection="1">
      <alignment horizontal="center"/>
      <protection/>
    </xf>
    <xf numFmtId="173" fontId="5" fillId="0" borderId="0" xfId="21" applyNumberFormat="1" applyFont="1" applyFill="1" applyBorder="1" applyAlignment="1" applyProtection="1">
      <alignment horizontal="right"/>
      <protection/>
    </xf>
    <xf numFmtId="172" fontId="5" fillId="0" borderId="0" xfId="21" applyNumberFormat="1" applyFont="1" applyFill="1" applyBorder="1" applyAlignment="1" applyProtection="1">
      <alignment horizontal="right"/>
      <protection/>
    </xf>
    <xf numFmtId="0" fontId="5" fillId="0" borderId="0" xfId="21" applyFont="1" applyFill="1" applyBorder="1" applyAlignment="1" applyProtection="1">
      <alignment horizontal="center" vertical="center"/>
      <protection/>
    </xf>
    <xf numFmtId="2" fontId="4" fillId="0" borderId="0" xfId="21" applyNumberFormat="1" applyFont="1" applyFill="1" applyBorder="1" applyAlignment="1" applyProtection="1">
      <alignment horizontal="center" vertical="center"/>
      <protection/>
    </xf>
    <xf numFmtId="166" fontId="4" fillId="0" borderId="0" xfId="21" applyNumberFormat="1" applyFont="1" applyFill="1" applyBorder="1" applyAlignment="1" applyProtection="1">
      <alignment horizontal="right" vertical="center"/>
      <protection/>
    </xf>
    <xf numFmtId="0" fontId="5" fillId="0" borderId="0" xfId="21" applyFont="1" applyFill="1" applyBorder="1" applyAlignment="1" applyProtection="1">
      <alignment horizontal="right" vertical="center"/>
      <protection/>
    </xf>
    <xf numFmtId="0" fontId="7" fillId="8" borderId="0" xfId="21" applyFont="1" applyFill="1" applyBorder="1" applyAlignment="1" applyProtection="1">
      <alignment horizontal="center" vertical="center" wrapText="1"/>
      <protection locked="0"/>
    </xf>
    <xf numFmtId="0" fontId="11" fillId="8" borderId="0" xfId="21" applyFont="1" applyFill="1" applyBorder="1" applyAlignment="1" applyProtection="1">
      <alignment horizontal="center" vertical="center" wrapText="1"/>
      <protection/>
    </xf>
    <xf numFmtId="1" fontId="15" fillId="0" borderId="0" xfId="21" applyNumberFormat="1" applyFont="1" applyFill="1" applyBorder="1" applyAlignment="1" applyProtection="1">
      <alignment horizontal="center"/>
      <protection/>
    </xf>
    <xf numFmtId="2" fontId="15" fillId="0" borderId="0" xfId="21" applyNumberFormat="1" applyFont="1" applyFill="1" applyBorder="1" applyAlignment="1" applyProtection="1">
      <alignment horizontal="center"/>
      <protection/>
    </xf>
    <xf numFmtId="1" fontId="7" fillId="0" borderId="0" xfId="21" applyNumberFormat="1" applyFont="1" applyFill="1" applyBorder="1" applyAlignment="1" applyProtection="1">
      <alignment horizontal="center"/>
      <protection/>
    </xf>
    <xf numFmtId="3" fontId="7" fillId="0" borderId="0" xfId="21" applyNumberFormat="1" applyFont="1" applyFill="1" applyBorder="1" applyAlignment="1" applyProtection="1">
      <alignment horizontal="center"/>
      <protection/>
    </xf>
    <xf numFmtId="1" fontId="7" fillId="5" borderId="0" xfId="21" applyNumberFormat="1" applyFont="1" applyFill="1" applyBorder="1" applyAlignment="1" applyProtection="1">
      <alignment horizontal="right" vertical="center"/>
      <protection/>
    </xf>
    <xf numFmtId="4" fontId="7" fillId="5" borderId="0" xfId="21" applyNumberFormat="1" applyFont="1" applyFill="1" applyBorder="1" applyAlignment="1" applyProtection="1">
      <alignment horizontal="left" vertical="center"/>
      <protection/>
    </xf>
    <xf numFmtId="2" fontId="4" fillId="0" borderId="0" xfId="21" applyNumberFormat="1" applyFont="1" applyFill="1" applyBorder="1" applyAlignment="1" applyProtection="1">
      <alignment horizontal="center"/>
      <protection/>
    </xf>
    <xf numFmtId="3" fontId="5" fillId="0" borderId="0" xfId="21" applyNumberFormat="1" applyFont="1" applyFill="1" applyBorder="1" applyAlignment="1" applyProtection="1">
      <alignment horizontal="center"/>
      <protection/>
    </xf>
    <xf numFmtId="2" fontId="4" fillId="0" borderId="0" xfId="21" applyNumberFormat="1" applyFont="1" applyFill="1" applyBorder="1" applyAlignment="1" applyProtection="1">
      <alignment horizontal="right"/>
      <protection/>
    </xf>
    <xf numFmtId="4" fontId="5" fillId="0" borderId="0" xfId="21" applyNumberFormat="1" applyFont="1" applyFill="1" applyBorder="1" applyAlignment="1" applyProtection="1">
      <alignment horizontal="right" vertical="center"/>
      <protection/>
    </xf>
    <xf numFmtId="4" fontId="5" fillId="0" borderId="0" xfId="21" applyNumberFormat="1" applyFont="1" applyFill="1" applyBorder="1" applyAlignment="1" applyProtection="1">
      <alignment horizontal="left" vertical="center"/>
      <protection/>
    </xf>
    <xf numFmtId="1" fontId="7" fillId="0" borderId="0" xfId="21" applyNumberFormat="1" applyFont="1" applyFill="1" applyBorder="1" applyAlignment="1" applyProtection="1">
      <alignment horizontal="right" vertical="center"/>
      <protection/>
    </xf>
    <xf numFmtId="4" fontId="7" fillId="0" borderId="0" xfId="21" applyNumberFormat="1" applyFont="1" applyFill="1" applyBorder="1" applyAlignment="1" applyProtection="1">
      <alignment horizontal="left" vertical="center"/>
      <protection/>
    </xf>
    <xf numFmtId="0" fontId="5" fillId="0" borderId="0" xfId="21" applyFont="1" applyFill="1" applyBorder="1" applyAlignment="1" applyProtection="1">
      <alignment horizontal="center" vertical="center" wrapText="1"/>
      <protection/>
    </xf>
    <xf numFmtId="1" fontId="15" fillId="0" borderId="0" xfId="21" applyNumberFormat="1" applyFont="1" applyFill="1" applyBorder="1" applyAlignment="1" applyProtection="1">
      <alignment horizontal="center" vertical="center"/>
      <protection/>
    </xf>
    <xf numFmtId="2" fontId="15" fillId="0" borderId="0" xfId="21" applyNumberFormat="1" applyFont="1" applyFill="1" applyBorder="1" applyAlignment="1" applyProtection="1">
      <alignment horizontal="center" vertical="center"/>
      <protection/>
    </xf>
    <xf numFmtId="3" fontId="7" fillId="0" borderId="0" xfId="21" applyNumberFormat="1" applyFont="1" applyFill="1" applyBorder="1" applyAlignment="1" applyProtection="1">
      <alignment horizontal="center" vertical="center"/>
      <protection/>
    </xf>
    <xf numFmtId="4" fontId="7" fillId="5" borderId="0" xfId="21" applyNumberFormat="1" applyFont="1" applyFill="1" applyBorder="1" applyAlignment="1" applyProtection="1">
      <alignment horizontal="center" vertical="center"/>
      <protection/>
    </xf>
    <xf numFmtId="4" fontId="5" fillId="0" borderId="0" xfId="21" applyNumberFormat="1" applyFont="1" applyFill="1" applyBorder="1" applyAlignment="1" applyProtection="1">
      <alignment horizontal="center" vertical="center"/>
      <protection/>
    </xf>
    <xf numFmtId="3" fontId="5" fillId="0" borderId="0" xfId="21" applyNumberFormat="1" applyFont="1" applyFill="1" applyBorder="1" applyAlignment="1" applyProtection="1">
      <alignment horizontal="center" vertical="center"/>
      <protection/>
    </xf>
    <xf numFmtId="4" fontId="7" fillId="0" borderId="0" xfId="21" applyNumberFormat="1" applyFont="1" applyFill="1" applyBorder="1" applyAlignment="1" applyProtection="1">
      <alignment horizontal="center" vertical="center"/>
      <protection/>
    </xf>
    <xf numFmtId="173" fontId="7" fillId="0" borderId="0" xfId="21" applyNumberFormat="1" applyFont="1" applyFill="1" applyBorder="1" applyAlignment="1" applyProtection="1">
      <alignment horizontal="right"/>
      <protection/>
    </xf>
    <xf numFmtId="166" fontId="8" fillId="0" borderId="0" xfId="21" applyNumberFormat="1" applyFont="1" applyFill="1" applyBorder="1" applyAlignment="1" applyProtection="1">
      <alignment horizontal="right" vertical="center"/>
      <protection/>
    </xf>
    <xf numFmtId="0" fontId="8" fillId="0" borderId="0" xfId="21" applyNumberFormat="1" applyFont="1" applyFill="1" applyBorder="1" applyAlignment="1" applyProtection="1">
      <alignment horizontal="center"/>
      <protection/>
    </xf>
    <xf numFmtId="1" fontId="15" fillId="0" borderId="0" xfId="21" applyNumberFormat="1" applyFont="1" applyFill="1" applyBorder="1" applyAlignment="1" applyProtection="1">
      <alignment horizontal="center" vertical="top"/>
      <protection/>
    </xf>
    <xf numFmtId="4" fontId="7" fillId="5" borderId="0" xfId="21" applyNumberFormat="1" applyFont="1" applyFill="1" applyBorder="1" applyAlignment="1" applyProtection="1">
      <alignment horizontal="right" vertical="center"/>
      <protection/>
    </xf>
    <xf numFmtId="166" fontId="8" fillId="0" borderId="0" xfId="21" applyNumberFormat="1" applyFont="1" applyFill="1" applyBorder="1" applyAlignment="1" applyProtection="1">
      <alignment horizontal="right" vertical="center" shrinkToFit="1"/>
      <protection/>
    </xf>
    <xf numFmtId="166" fontId="6" fillId="0" borderId="0" xfId="21" applyNumberFormat="1" applyFont="1" applyFill="1" applyBorder="1" applyAlignment="1" applyProtection="1">
      <alignment horizontal="right" vertical="center" shrinkToFit="1"/>
      <protection/>
    </xf>
    <xf numFmtId="0" fontId="8" fillId="0" borderId="0" xfId="21" applyNumberFormat="1" applyFont="1" applyFill="1" applyBorder="1" applyAlignment="1" applyProtection="1">
      <alignment horizontal="center" shrinkToFit="1"/>
      <protection/>
    </xf>
    <xf numFmtId="173" fontId="6" fillId="0" borderId="0" xfId="21" applyNumberFormat="1" applyFont="1" applyFill="1" applyBorder="1" applyAlignment="1" applyProtection="1">
      <alignment horizontal="right" shrinkToFit="1"/>
      <protection/>
    </xf>
    <xf numFmtId="1" fontId="12" fillId="0" borderId="0" xfId="21" applyNumberFormat="1" applyFont="1" applyFill="1" applyBorder="1" applyAlignment="1" applyProtection="1">
      <alignment horizontal="right" vertical="center"/>
      <protection/>
    </xf>
    <xf numFmtId="1" fontId="4" fillId="0" borderId="0" xfId="21" applyNumberFormat="1" applyFont="1" applyFill="1" applyBorder="1" applyAlignment="1" applyProtection="1">
      <alignment horizontal="center" vertical="center"/>
      <protection/>
    </xf>
    <xf numFmtId="164" fontId="4" fillId="0" borderId="0" xfId="21" applyNumberFormat="1" applyFont="1" applyFill="1" applyBorder="1" applyAlignment="1" applyProtection="1">
      <alignment horizontal="right"/>
      <protection/>
    </xf>
    <xf numFmtId="0" fontId="6" fillId="0" borderId="0" xfId="21" applyFont="1" applyFill="1" applyBorder="1" applyAlignment="1" applyProtection="1">
      <alignment horizontal="center" vertical="center"/>
      <protection locked="0"/>
    </xf>
    <xf numFmtId="1" fontId="4" fillId="0" borderId="0" xfId="21" applyNumberFormat="1" applyFont="1" applyFill="1" applyBorder="1" applyAlignment="1" applyProtection="1">
      <alignment horizontal="right" vertical="center"/>
      <protection/>
    </xf>
    <xf numFmtId="173" fontId="7" fillId="0" borderId="0" xfId="21" applyNumberFormat="1" applyFont="1" applyFill="1" applyBorder="1" applyAlignment="1" applyProtection="1">
      <alignment horizontal="right" vertical="center"/>
      <protection/>
    </xf>
    <xf numFmtId="173" fontId="5" fillId="0" borderId="0" xfId="21" applyNumberFormat="1" applyFont="1" applyFill="1" applyBorder="1" applyAlignment="1" applyProtection="1">
      <alignment horizontal="right" vertical="center"/>
      <protection/>
    </xf>
    <xf numFmtId="172" fontId="7" fillId="0" borderId="0" xfId="21" applyNumberFormat="1" applyFont="1" applyFill="1" applyBorder="1" applyAlignment="1" applyProtection="1">
      <alignment horizontal="right" vertical="center"/>
      <protection/>
    </xf>
    <xf numFmtId="172" fontId="5" fillId="0" borderId="0" xfId="21" applyNumberFormat="1" applyFont="1" applyFill="1" applyBorder="1" applyAlignment="1" applyProtection="1">
      <alignment horizontal="right" vertical="center"/>
      <protection/>
    </xf>
    <xf numFmtId="166" fontId="55" fillId="0" borderId="0" xfId="21" applyNumberFormat="1" applyFont="1" applyFill="1" applyBorder="1" applyAlignment="1" applyProtection="1">
      <alignment horizontal="right" vertical="center" shrinkToFit="1"/>
      <protection/>
    </xf>
    <xf numFmtId="0" fontId="55" fillId="0" borderId="0" xfId="21" applyNumberFormat="1" applyFont="1" applyFill="1" applyBorder="1" applyAlignment="1" applyProtection="1">
      <alignment horizontal="center" shrinkToFit="1"/>
      <protection/>
    </xf>
    <xf numFmtId="172" fontId="74" fillId="0" borderId="0" xfId="21" applyNumberFormat="1" applyFont="1" applyFill="1" applyBorder="1" applyAlignment="1" applyProtection="1">
      <alignment horizontal="right"/>
      <protection/>
    </xf>
    <xf numFmtId="0" fontId="54" fillId="8" borderId="0" xfId="21" applyFont="1" applyFill="1" applyBorder="1" applyAlignment="1" applyProtection="1">
      <alignment horizontal="center" vertical="center"/>
      <protection locked="0"/>
    </xf>
    <xf numFmtId="2" fontId="56" fillId="0" borderId="0" xfId="21" applyNumberFormat="1" applyFont="1" applyFill="1" applyBorder="1" applyAlignment="1" applyProtection="1">
      <alignment horizontal="center" vertical="center"/>
      <protection/>
    </xf>
    <xf numFmtId="1" fontId="69" fillId="0" borderId="0" xfId="21" applyNumberFormat="1" applyFont="1" applyFill="1" applyBorder="1" applyAlignment="1" applyProtection="1">
      <alignment horizontal="right"/>
      <protection/>
    </xf>
    <xf numFmtId="1" fontId="56" fillId="0" borderId="0" xfId="21" applyNumberFormat="1" applyFont="1" applyFill="1" applyBorder="1" applyAlignment="1" applyProtection="1">
      <alignment horizontal="right" vertical="center"/>
      <protection/>
    </xf>
    <xf numFmtId="172" fontId="104" fillId="0" borderId="0" xfId="21" applyNumberFormat="1" applyFont="1" applyFill="1" applyBorder="1" applyAlignment="1" applyProtection="1">
      <alignment horizontal="right"/>
      <protection/>
    </xf>
    <xf numFmtId="0" fontId="103" fillId="0" borderId="0" xfId="21" applyNumberFormat="1" applyFont="1" applyFill="1" applyBorder="1" applyAlignment="1" applyProtection="1">
      <alignment horizontal="center"/>
      <protection/>
    </xf>
    <xf numFmtId="166" fontId="103" fillId="0" borderId="0" xfId="21" applyNumberFormat="1" applyFont="1" applyFill="1" applyBorder="1" applyAlignment="1" applyProtection="1">
      <alignment horizontal="right" vertical="center"/>
      <protection/>
    </xf>
    <xf numFmtId="0" fontId="104" fillId="0" borderId="0" xfId="21" applyFont="1" applyFill="1" applyBorder="1" applyAlignment="1" applyProtection="1">
      <alignment horizontal="right" vertical="center"/>
      <protection/>
    </xf>
    <xf numFmtId="1" fontId="103" fillId="0" borderId="0" xfId="21" applyNumberFormat="1" applyFont="1" applyFill="1" applyBorder="1" applyAlignment="1" applyProtection="1">
      <alignment horizontal="right"/>
      <protection/>
    </xf>
    <xf numFmtId="0" fontId="7" fillId="8" borderId="0" xfId="21" applyFont="1" applyFill="1" applyBorder="1" applyAlignment="1" applyProtection="1">
      <alignment horizontal="center" vertical="center" wrapText="1"/>
      <protection/>
    </xf>
    <xf numFmtId="0" fontId="12" fillId="8" borderId="0" xfId="21" applyFont="1" applyFill="1" applyBorder="1" applyAlignment="1" applyProtection="1">
      <alignment horizontal="center" vertical="center" wrapText="1"/>
      <protection/>
    </xf>
    <xf numFmtId="0" fontId="4" fillId="0" borderId="0" xfId="21" applyFont="1" applyFill="1" applyBorder="1" applyAlignment="1" applyProtection="1">
      <alignment horizontal="center" vertical="center" wrapText="1"/>
      <protection/>
    </xf>
    <xf numFmtId="0" fontId="104" fillId="0" borderId="0" xfId="21" applyFont="1" applyFill="1" applyBorder="1" applyAlignment="1" applyProtection="1">
      <alignment horizontal="center" vertical="center"/>
      <protection/>
    </xf>
    <xf numFmtId="2" fontId="103" fillId="0" borderId="0" xfId="21" applyNumberFormat="1" applyFont="1" applyFill="1" applyBorder="1" applyAlignment="1" applyProtection="1">
      <alignment horizontal="center" vertical="center"/>
      <protection/>
    </xf>
    <xf numFmtId="164" fontId="103" fillId="0" borderId="0" xfId="21" applyNumberFormat="1" applyFont="1" applyFill="1" applyBorder="1" applyAlignment="1" applyProtection="1">
      <alignment horizontal="right"/>
      <protection/>
    </xf>
    <xf numFmtId="1" fontId="5" fillId="0" borderId="0" xfId="21" applyNumberFormat="1" applyFont="1" applyFill="1" applyBorder="1" applyAlignment="1" applyProtection="1">
      <alignment horizontal="right"/>
      <protection/>
    </xf>
    <xf numFmtId="2" fontId="5" fillId="0" borderId="0" xfId="21" applyNumberFormat="1" applyFont="1" applyFill="1" applyBorder="1" applyAlignment="1" applyProtection="1">
      <alignment horizontal="right"/>
      <protection/>
    </xf>
    <xf numFmtId="2" fontId="5" fillId="0" borderId="0" xfId="21" applyNumberFormat="1" applyFont="1" applyFill="1" applyBorder="1" applyAlignment="1" applyProtection="1">
      <alignment horizontal="center"/>
      <protection/>
    </xf>
    <xf numFmtId="0" fontId="154" fillId="9" borderId="0" xfId="21" applyFont="1" applyFill="1" applyBorder="1" applyAlignment="1" applyProtection="1">
      <alignment horizontal="right" vertical="center" textRotation="90" wrapText="1"/>
      <protection locked="0"/>
    </xf>
    <xf numFmtId="1" fontId="7" fillId="0" borderId="0" xfId="21" applyNumberFormat="1" applyFont="1" applyFill="1" applyBorder="1" applyAlignment="1" applyProtection="1">
      <alignment horizontal="right" vertical="center"/>
      <protection/>
    </xf>
    <xf numFmtId="3" fontId="8" fillId="0" borderId="0" xfId="21" applyNumberFormat="1" applyFont="1" applyFill="1" applyBorder="1" applyAlignment="1" applyProtection="1">
      <alignment horizontal="center" vertical="center"/>
      <protection/>
    </xf>
    <xf numFmtId="3" fontId="6" fillId="0" borderId="0" xfId="21" applyNumberFormat="1" applyFont="1" applyFill="1" applyBorder="1" applyAlignment="1" applyProtection="1">
      <alignment horizontal="right" vertical="center"/>
      <protection/>
    </xf>
    <xf numFmtId="0" fontId="15" fillId="0" borderId="0" xfId="21" applyNumberFormat="1" applyFont="1" applyFill="1" applyBorder="1" applyAlignment="1" applyProtection="1">
      <alignment horizontal="right"/>
      <protection/>
    </xf>
    <xf numFmtId="0" fontId="7" fillId="0" borderId="0" xfId="21" applyNumberFormat="1" applyFont="1" applyFill="1" applyBorder="1" applyAlignment="1" applyProtection="1">
      <alignment horizontal="right"/>
      <protection/>
    </xf>
    <xf numFmtId="2" fontId="4" fillId="0" borderId="0" xfId="21" applyNumberFormat="1" applyFont="1" applyFill="1" applyBorder="1" applyAlignment="1" applyProtection="1">
      <alignment horizontal="right" vertical="center" textRotation="90"/>
      <protection/>
    </xf>
    <xf numFmtId="3" fontId="4" fillId="0" borderId="0" xfId="21" applyNumberFormat="1" applyFont="1" applyFill="1" applyBorder="1" applyAlignment="1" applyProtection="1">
      <alignment horizontal="center" vertical="center"/>
      <protection/>
    </xf>
    <xf numFmtId="3" fontId="5" fillId="0" borderId="0" xfId="21" applyNumberFormat="1" applyFont="1" applyFill="1" applyBorder="1" applyAlignment="1" applyProtection="1">
      <alignment horizontal="right" vertical="center"/>
      <protection/>
    </xf>
    <xf numFmtId="0" fontId="4" fillId="0" borderId="0" xfId="21" applyFont="1" applyFill="1" applyBorder="1" applyAlignment="1" applyProtection="1">
      <alignment horizontal="right" vertical="center"/>
      <protection/>
    </xf>
    <xf numFmtId="0" fontId="4" fillId="0" borderId="0" xfId="21" applyNumberFormat="1" applyFont="1" applyFill="1" applyBorder="1" applyAlignment="1" applyProtection="1">
      <alignment horizontal="right"/>
      <protection/>
    </xf>
    <xf numFmtId="0" fontId="5" fillId="0" borderId="0" xfId="21" applyNumberFormat="1" applyFont="1" applyFill="1" applyBorder="1" applyAlignment="1" applyProtection="1">
      <alignment horizontal="right"/>
      <protection/>
    </xf>
    <xf numFmtId="2" fontId="12" fillId="0" borderId="0" xfId="21" applyNumberFormat="1" applyFont="1" applyFill="1" applyBorder="1" applyAlignment="1" applyProtection="1">
      <alignment horizontal="right" vertical="center" textRotation="90"/>
      <protection/>
    </xf>
    <xf numFmtId="1" fontId="12" fillId="2" borderId="0" xfId="21" applyNumberFormat="1" applyFont="1" applyFill="1" applyBorder="1" applyAlignment="1" applyProtection="1">
      <alignment horizontal="right" vertical="center"/>
      <protection/>
    </xf>
    <xf numFmtId="3" fontId="8" fillId="2" borderId="0" xfId="21" applyNumberFormat="1" applyFont="1" applyFill="1" applyBorder="1" applyAlignment="1" applyProtection="1">
      <alignment horizontal="center" vertical="center"/>
      <protection/>
    </xf>
    <xf numFmtId="3" fontId="6" fillId="2" borderId="0" xfId="21" applyNumberFormat="1" applyFont="1" applyFill="1" applyBorder="1" applyAlignment="1" applyProtection="1">
      <alignment horizontal="right" vertical="center"/>
      <protection/>
    </xf>
    <xf numFmtId="0" fontId="15" fillId="2" borderId="0" xfId="21" applyNumberFormat="1" applyFont="1" applyFill="1" applyBorder="1" applyAlignment="1" applyProtection="1">
      <alignment horizontal="right"/>
      <protection/>
    </xf>
    <xf numFmtId="0" fontId="7" fillId="2" borderId="0" xfId="21" applyNumberFormat="1" applyFont="1" applyFill="1" applyBorder="1" applyAlignment="1" applyProtection="1">
      <alignment horizontal="right"/>
      <protection/>
    </xf>
    <xf numFmtId="0" fontId="154" fillId="0" borderId="0" xfId="21" applyFont="1" applyFill="1" applyBorder="1" applyAlignment="1" applyProtection="1">
      <alignment horizontal="right" vertical="center" textRotation="90" wrapText="1"/>
      <protection locked="0"/>
    </xf>
    <xf numFmtId="0" fontId="5" fillId="0" borderId="0" xfId="21" applyFont="1" applyFill="1" applyBorder="1" applyAlignment="1" applyProtection="1">
      <alignment horizontal="right"/>
      <protection/>
    </xf>
    <xf numFmtId="2" fontId="4" fillId="0" borderId="0" xfId="21" applyNumberFormat="1" applyFont="1" applyFill="1" applyBorder="1" applyAlignment="1" applyProtection="1">
      <alignment horizontal="right" textRotation="90"/>
      <protection/>
    </xf>
    <xf numFmtId="3" fontId="4" fillId="0" borderId="0" xfId="21" applyNumberFormat="1" applyFont="1" applyFill="1" applyBorder="1" applyAlignment="1" applyProtection="1">
      <alignment horizontal="center"/>
      <protection/>
    </xf>
    <xf numFmtId="3" fontId="5" fillId="0" borderId="0" xfId="21" applyNumberFormat="1" applyFont="1" applyFill="1" applyBorder="1" applyAlignment="1" applyProtection="1">
      <alignment horizontal="right"/>
      <protection/>
    </xf>
    <xf numFmtId="0" fontId="4" fillId="0" borderId="0" xfId="21" applyFont="1" applyFill="1" applyBorder="1" applyAlignment="1" applyProtection="1">
      <alignment horizontal="right"/>
      <protection/>
    </xf>
    <xf numFmtId="0" fontId="6" fillId="0" borderId="0" xfId="21" applyFont="1" applyFill="1" applyBorder="1" applyAlignment="1" applyProtection="1">
      <alignment horizontal="right" vertical="center"/>
      <protection locked="0"/>
    </xf>
    <xf numFmtId="0" fontId="7" fillId="0" borderId="0" xfId="21" applyFont="1" applyFill="1" applyBorder="1" applyAlignment="1" applyProtection="1">
      <alignment horizontal="center" vertical="center" wrapText="1"/>
      <protection locked="0"/>
    </xf>
    <xf numFmtId="0" fontId="7" fillId="0" borderId="0" xfId="21" applyFont="1" applyFill="1" applyBorder="1" applyAlignment="1" applyProtection="1">
      <alignment horizontal="center" vertical="center" wrapText="1"/>
      <protection/>
    </xf>
    <xf numFmtId="164" fontId="12" fillId="0" borderId="0" xfId="21" applyNumberFormat="1" applyFont="1" applyFill="1" applyBorder="1" applyAlignment="1" applyProtection="1">
      <alignment horizontal="right" vertical="center"/>
      <protection/>
    </xf>
    <xf numFmtId="2" fontId="12" fillId="0" borderId="0" xfId="21" applyNumberFormat="1" applyFont="1" applyFill="1" applyBorder="1" applyAlignment="1" applyProtection="1">
      <alignment horizontal="center" vertical="center" textRotation="90"/>
      <protection/>
    </xf>
    <xf numFmtId="2" fontId="4" fillId="0" borderId="0" xfId="21" applyNumberFormat="1" applyFont="1" applyFill="1" applyBorder="1" applyAlignment="1" applyProtection="1">
      <alignment horizontal="center" vertical="center" textRotation="90"/>
      <protection/>
    </xf>
    <xf numFmtId="164" fontId="5" fillId="0" borderId="0" xfId="21" applyNumberFormat="1" applyFont="1" applyFill="1" applyBorder="1" applyAlignment="1" applyProtection="1">
      <alignment horizontal="right"/>
      <protection/>
    </xf>
    <xf numFmtId="164" fontId="4" fillId="0" borderId="0" xfId="21" applyNumberFormat="1" applyFont="1" applyFill="1" applyBorder="1" applyAlignment="1" applyProtection="1">
      <alignment horizontal="right" vertical="center"/>
      <protection/>
    </xf>
    <xf numFmtId="164" fontId="15" fillId="0" borderId="0" xfId="21" applyNumberFormat="1" applyFont="1" applyFill="1" applyBorder="1" applyAlignment="1" applyProtection="1">
      <alignment horizontal="center"/>
      <protection/>
    </xf>
    <xf numFmtId="164" fontId="4" fillId="0" borderId="0" xfId="21" applyNumberFormat="1" applyFont="1" applyFill="1" applyBorder="1" applyAlignment="1" applyProtection="1">
      <alignment horizontal="center"/>
      <protection/>
    </xf>
    <xf numFmtId="164" fontId="5" fillId="0" borderId="0" xfId="21" applyNumberFormat="1" applyFont="1" applyFill="1" applyBorder="1" applyAlignment="1" applyProtection="1">
      <alignment horizontal="right" vertical="center"/>
      <protection/>
    </xf>
    <xf numFmtId="1" fontId="4" fillId="0" borderId="0" xfId="21" applyNumberFormat="1" applyFont="1" applyFill="1" applyBorder="1" applyAlignment="1" applyProtection="1">
      <alignment horizontal="center"/>
      <protection/>
    </xf>
    <xf numFmtId="164" fontId="15" fillId="0" borderId="0" xfId="21" applyNumberFormat="1" applyFont="1" applyFill="1" applyBorder="1" applyAlignment="1" applyProtection="1">
      <alignment horizontal="center" vertical="center"/>
      <protection/>
    </xf>
    <xf numFmtId="1" fontId="5" fillId="0" borderId="0" xfId="21" applyNumberFormat="1" applyFont="1" applyFill="1" applyBorder="1" applyAlignment="1" applyProtection="1">
      <alignment horizontal="right" vertical="center"/>
      <protection/>
    </xf>
    <xf numFmtId="0" fontId="6" fillId="2" borderId="0" xfId="21" applyFont="1" applyFill="1" applyBorder="1" applyAlignment="1" applyProtection="1">
      <alignment horizontal="right" vertical="center"/>
      <protection locked="0"/>
    </xf>
    <xf numFmtId="2" fontId="12" fillId="2" borderId="0" xfId="21" applyNumberFormat="1" applyFont="1" applyFill="1" applyBorder="1" applyAlignment="1" applyProtection="1">
      <alignment horizontal="right" vertical="center" textRotation="90"/>
      <protection/>
    </xf>
    <xf numFmtId="1" fontId="7" fillId="2" borderId="0" xfId="21" applyNumberFormat="1" applyFont="1" applyFill="1" applyBorder="1" applyAlignment="1" applyProtection="1">
      <alignment horizontal="right" vertical="center"/>
      <protection/>
    </xf>
    <xf numFmtId="2" fontId="8" fillId="0" borderId="0" xfId="21" applyNumberFormat="1" applyFont="1" applyFill="1" applyBorder="1" applyAlignment="1" applyProtection="1">
      <alignment horizontal="right" vertical="center"/>
      <protection/>
    </xf>
    <xf numFmtId="2" fontId="12" fillId="2" borderId="0" xfId="21" applyNumberFormat="1" applyFont="1" applyFill="1" applyBorder="1" applyAlignment="1" applyProtection="1">
      <alignment horizontal="right" vertical="center"/>
      <protection/>
    </xf>
    <xf numFmtId="0" fontId="168" fillId="4" borderId="0" xfId="21" applyFont="1" applyFill="1" applyBorder="1" applyAlignment="1" applyProtection="1">
      <alignment horizontal="center" vertical="center" textRotation="90" wrapText="1"/>
      <protection/>
    </xf>
    <xf numFmtId="0" fontId="11" fillId="2" borderId="0" xfId="21" applyFont="1" applyFill="1" applyBorder="1" applyAlignment="1" applyProtection="1">
      <alignment horizontal="center" vertical="center" wrapText="1"/>
      <protection/>
    </xf>
    <xf numFmtId="1" fontId="15" fillId="4" borderId="0" xfId="21" applyNumberFormat="1" applyFont="1" applyFill="1" applyBorder="1" applyAlignment="1" applyProtection="1">
      <alignment horizontal="center"/>
      <protection/>
    </xf>
    <xf numFmtId="2" fontId="15" fillId="4" borderId="0" xfId="21" applyNumberFormat="1" applyFont="1" applyFill="1" applyBorder="1" applyAlignment="1" applyProtection="1">
      <alignment horizontal="center"/>
      <protection/>
    </xf>
    <xf numFmtId="3" fontId="7" fillId="4" borderId="0" xfId="21" applyNumberFormat="1" applyFont="1" applyFill="1" applyBorder="1" applyAlignment="1" applyProtection="1">
      <alignment horizontal="center"/>
      <protection/>
    </xf>
    <xf numFmtId="4" fontId="7" fillId="4" borderId="0" xfId="21" applyNumberFormat="1" applyFont="1" applyFill="1" applyBorder="1" applyAlignment="1" applyProtection="1">
      <alignment horizontal="right" vertical="center"/>
      <protection/>
    </xf>
    <xf numFmtId="4" fontId="7" fillId="4" borderId="0" xfId="21" applyNumberFormat="1" applyFont="1" applyFill="1" applyBorder="1" applyAlignment="1" applyProtection="1">
      <alignment horizontal="left" vertical="center"/>
      <protection/>
    </xf>
    <xf numFmtId="0" fontId="33" fillId="0" borderId="0" xfId="21" applyFont="1" applyFill="1" applyBorder="1" applyAlignment="1" applyProtection="1">
      <alignment horizontal="left" vertical="center"/>
      <protection/>
    </xf>
    <xf numFmtId="164" fontId="33" fillId="0" borderId="0" xfId="21" applyNumberFormat="1" applyFont="1" applyFill="1" applyBorder="1" applyAlignment="1" applyProtection="1">
      <alignment horizontal="left" vertical="center"/>
      <protection/>
    </xf>
    <xf numFmtId="1" fontId="33" fillId="0" borderId="0" xfId="21" applyNumberFormat="1" applyFont="1" applyFill="1" applyBorder="1" applyAlignment="1" applyProtection="1">
      <alignment horizontal="left" vertical="center"/>
      <protection/>
    </xf>
    <xf numFmtId="0" fontId="125" fillId="0" borderId="0" xfId="21" applyFont="1" applyFill="1" applyBorder="1" applyAlignment="1" applyProtection="1">
      <alignment horizontal="left" vertical="center"/>
      <protection/>
    </xf>
    <xf numFmtId="0" fontId="5" fillId="0" borderId="0" xfId="21" applyFont="1" applyFill="1" applyBorder="1" applyAlignment="1" applyProtection="1">
      <alignment horizontal="center" vertical="center" textRotation="90"/>
      <protection/>
    </xf>
    <xf numFmtId="3" fontId="4" fillId="0" borderId="0" xfId="21" applyNumberFormat="1" applyFont="1" applyFill="1" applyBorder="1" applyAlignment="1" applyProtection="1">
      <alignment horizontal="right" vertical="center"/>
      <protection/>
    </xf>
    <xf numFmtId="0" fontId="112" fillId="0" borderId="0" xfId="21" applyFont="1" applyFill="1" applyBorder="1" applyAlignment="1" applyProtection="1">
      <alignment horizontal="right" vertical="center"/>
      <protection/>
    </xf>
    <xf numFmtId="0" fontId="143" fillId="3" borderId="0" xfId="21" applyFont="1" applyFill="1" applyBorder="1" applyAlignment="1" applyProtection="1">
      <alignment horizontal="left" vertical="top"/>
      <protection/>
    </xf>
    <xf numFmtId="0" fontId="127" fillId="3" borderId="0" xfId="21" applyFont="1" applyFill="1" applyBorder="1" applyAlignment="1" applyProtection="1">
      <alignment horizontal="left" vertical="center"/>
      <protection/>
    </xf>
    <xf numFmtId="164" fontId="127" fillId="3" borderId="0" xfId="21" applyNumberFormat="1" applyFont="1" applyFill="1" applyBorder="1" applyAlignment="1" applyProtection="1">
      <alignment horizontal="left" vertical="center"/>
      <protection/>
    </xf>
    <xf numFmtId="1" fontId="127" fillId="3" borderId="0" xfId="21" applyNumberFormat="1" applyFont="1" applyFill="1" applyBorder="1" applyAlignment="1" applyProtection="1">
      <alignment horizontal="left" vertical="center"/>
      <protection/>
    </xf>
    <xf numFmtId="0" fontId="129" fillId="3" borderId="0" xfId="21" applyFont="1" applyFill="1" applyBorder="1" applyAlignment="1" applyProtection="1">
      <alignment horizontal="left" vertical="center"/>
      <protection/>
    </xf>
    <xf numFmtId="0" fontId="25" fillId="0" borderId="5" xfId="21" applyFont="1" applyFill="1" applyBorder="1" applyAlignment="1" applyProtection="1">
      <alignment horizontal="left" vertical="center"/>
      <protection/>
    </xf>
    <xf numFmtId="164" fontId="25" fillId="0" borderId="5" xfId="21" applyNumberFormat="1" applyFont="1" applyFill="1" applyBorder="1" applyAlignment="1" applyProtection="1">
      <alignment horizontal="left" vertical="center"/>
      <protection/>
    </xf>
    <xf numFmtId="1" fontId="25" fillId="0" borderId="5" xfId="21" applyNumberFormat="1" applyFont="1" applyFill="1" applyBorder="1" applyAlignment="1" applyProtection="1">
      <alignment horizontal="left" vertical="center"/>
      <protection/>
    </xf>
    <xf numFmtId="0" fontId="34" fillId="0" borderId="5" xfId="21" applyFont="1" applyFill="1" applyBorder="1" applyAlignment="1" applyProtection="1">
      <alignment horizontal="left" vertical="center"/>
      <protection/>
    </xf>
    <xf numFmtId="0" fontId="25" fillId="0" borderId="8" xfId="21" applyFont="1" applyFill="1" applyBorder="1" applyAlignment="1" applyProtection="1">
      <alignment horizontal="left" vertical="center"/>
      <protection/>
    </xf>
    <xf numFmtId="0" fontId="130" fillId="0" borderId="9" xfId="21" applyFont="1" applyFill="1" applyBorder="1" applyAlignment="1" applyProtection="1">
      <alignment/>
      <protection/>
    </xf>
    <xf numFmtId="0" fontId="130" fillId="0" borderId="9" xfId="21" applyFont="1" applyFill="1" applyBorder="1" applyAlignment="1" applyProtection="1">
      <alignment wrapText="1"/>
      <protection/>
    </xf>
    <xf numFmtId="164" fontId="130" fillId="0" borderId="9" xfId="21" applyNumberFormat="1" applyFont="1" applyFill="1" applyBorder="1" applyAlignment="1" applyProtection="1">
      <alignment wrapText="1"/>
      <protection/>
    </xf>
    <xf numFmtId="2" fontId="165" fillId="0" borderId="1" xfId="21" applyNumberFormat="1" applyFont="1" applyFill="1" applyBorder="1" applyAlignment="1" applyProtection="1">
      <alignment horizontal="center" vertical="center"/>
      <protection/>
    </xf>
    <xf numFmtId="3" fontId="167" fillId="0" borderId="9" xfId="21" applyNumberFormat="1" applyFont="1" applyFill="1" applyBorder="1" applyAlignment="1" applyProtection="1">
      <alignment horizontal="center"/>
      <protection/>
    </xf>
    <xf numFmtId="3" fontId="133" fillId="0" borderId="9" xfId="21" applyNumberFormat="1" applyFont="1" applyFill="1" applyBorder="1" applyAlignment="1" applyProtection="1">
      <alignment horizontal="right" vertical="center"/>
      <protection/>
    </xf>
    <xf numFmtId="3" fontId="155" fillId="0" borderId="9" xfId="21" applyNumberFormat="1" applyFont="1" applyFill="1" applyBorder="1" applyAlignment="1" applyProtection="1">
      <alignment horizontal="right" vertical="center"/>
      <protection/>
    </xf>
    <xf numFmtId="1" fontId="114" fillId="0" borderId="0" xfId="21" applyNumberFormat="1" applyFont="1" applyFill="1" applyBorder="1" applyAlignment="1" applyProtection="1">
      <alignment vertical="center"/>
      <protection/>
    </xf>
    <xf numFmtId="0" fontId="27" fillId="0" borderId="5" xfId="21" applyFont="1" applyFill="1" applyBorder="1" applyAlignment="1" applyProtection="1">
      <alignment wrapText="1"/>
      <protection/>
    </xf>
    <xf numFmtId="164" fontId="27" fillId="0" borderId="5" xfId="21" applyNumberFormat="1" applyFont="1" applyFill="1" applyBorder="1" applyAlignment="1" applyProtection="1">
      <alignment wrapText="1"/>
      <protection/>
    </xf>
    <xf numFmtId="0" fontId="27" fillId="0" borderId="5" xfId="21" applyFont="1" applyFill="1" applyBorder="1" applyProtection="1">
      <alignment/>
      <protection/>
    </xf>
    <xf numFmtId="1" fontId="51" fillId="0" borderId="5" xfId="21" applyNumberFormat="1" applyFont="1" applyFill="1" applyBorder="1" applyAlignment="1" applyProtection="1">
      <alignment horizontal="right"/>
      <protection/>
    </xf>
    <xf numFmtId="2" fontId="8" fillId="0" borderId="5" xfId="21" applyNumberFormat="1" applyFont="1" applyFill="1" applyBorder="1" applyAlignment="1" applyProtection="1">
      <alignment horizontal="right"/>
      <protection/>
    </xf>
    <xf numFmtId="2" fontId="8" fillId="0" borderId="5" xfId="21" applyNumberFormat="1" applyFont="1" applyFill="1" applyBorder="1" applyAlignment="1" applyProtection="1">
      <alignment horizontal="center" vertical="center"/>
      <protection/>
    </xf>
    <xf numFmtId="3" fontId="20" fillId="0" borderId="5" xfId="21" applyNumberFormat="1" applyFont="1" applyFill="1" applyBorder="1" applyAlignment="1" applyProtection="1">
      <alignment horizontal="center"/>
      <protection/>
    </xf>
    <xf numFmtId="3" fontId="8" fillId="0" borderId="5" xfId="21" applyNumberFormat="1" applyFont="1" applyFill="1" applyBorder="1" applyAlignment="1" applyProtection="1">
      <alignment horizontal="right" vertical="center"/>
      <protection/>
    </xf>
    <xf numFmtId="3" fontId="20" fillId="0" borderId="8" xfId="21" applyNumberFormat="1" applyFont="1" applyFill="1" applyBorder="1" applyAlignment="1" applyProtection="1">
      <alignment horizontal="right" vertical="center"/>
      <protection/>
    </xf>
    <xf numFmtId="1" fontId="118" fillId="0" borderId="0" xfId="21" applyNumberFormat="1" applyFont="1" applyFill="1" applyBorder="1" applyAlignment="1" applyProtection="1">
      <alignment horizontal="center" vertical="center"/>
      <protection/>
    </xf>
    <xf numFmtId="0" fontId="27" fillId="0" borderId="2" xfId="21" applyFont="1" applyFill="1" applyBorder="1" applyAlignment="1" applyProtection="1">
      <alignment vertical="center" wrapText="1"/>
      <protection/>
    </xf>
    <xf numFmtId="0" fontId="27" fillId="0" borderId="2" xfId="21" applyFont="1" applyFill="1" applyBorder="1" applyAlignment="1" applyProtection="1">
      <alignment vertical="center"/>
      <protection/>
    </xf>
    <xf numFmtId="2" fontId="12" fillId="0" borderId="1" xfId="21" applyNumberFormat="1" applyFont="1" applyFill="1" applyBorder="1" applyAlignment="1" applyProtection="1">
      <alignment horizontal="center" vertical="center"/>
      <protection/>
    </xf>
    <xf numFmtId="1" fontId="27" fillId="0" borderId="2" xfId="21" applyNumberFormat="1" applyFont="1" applyFill="1" applyBorder="1" applyAlignment="1" applyProtection="1">
      <alignment vertical="center" textRotation="90"/>
      <protection/>
    </xf>
    <xf numFmtId="166" fontId="20" fillId="0" borderId="2" xfId="21" applyNumberFormat="1" applyFont="1" applyFill="1" applyBorder="1" applyAlignment="1" applyProtection="1">
      <alignment horizontal="center" vertical="center" shrinkToFit="1"/>
      <protection/>
    </xf>
    <xf numFmtId="3" fontId="8" fillId="0" borderId="2" xfId="21" applyNumberFormat="1" applyFont="1" applyFill="1" applyBorder="1" applyAlignment="1" applyProtection="1">
      <alignment horizontal="right" vertical="center" shrinkToFit="1"/>
      <protection/>
    </xf>
    <xf numFmtId="172" fontId="20" fillId="0" borderId="1" xfId="21" applyNumberFormat="1" applyFont="1" applyFill="1" applyBorder="1" applyAlignment="1" applyProtection="1">
      <alignment horizontal="right" vertical="center" shrinkToFit="1"/>
      <protection/>
    </xf>
    <xf numFmtId="0" fontId="23" fillId="0" borderId="0" xfId="21" applyFont="1" applyFill="1" applyBorder="1" applyAlignment="1" applyProtection="1">
      <alignment vertical="center"/>
      <protection/>
    </xf>
    <xf numFmtId="164" fontId="23" fillId="0" borderId="0" xfId="21" applyNumberFormat="1" applyFont="1" applyFill="1" applyBorder="1" applyAlignment="1" applyProtection="1">
      <alignment vertical="center"/>
      <protection/>
    </xf>
    <xf numFmtId="1" fontId="51" fillId="0" borderId="0" xfId="21" applyNumberFormat="1" applyFont="1" applyFill="1" applyBorder="1" applyAlignment="1" applyProtection="1">
      <alignment horizontal="right" vertical="center"/>
      <protection/>
    </xf>
    <xf numFmtId="2" fontId="8" fillId="0" borderId="0" xfId="21" applyNumberFormat="1" applyFont="1" applyFill="1" applyBorder="1" applyAlignment="1" applyProtection="1">
      <alignment horizontal="right" vertical="center" shrinkToFit="1"/>
      <protection/>
    </xf>
    <xf numFmtId="3" fontId="20" fillId="0" borderId="0" xfId="21" applyNumberFormat="1" applyFont="1" applyFill="1" applyBorder="1" applyAlignment="1" applyProtection="1">
      <alignment horizontal="center" vertical="center" shrinkToFit="1"/>
      <protection/>
    </xf>
    <xf numFmtId="3" fontId="8" fillId="0" borderId="0" xfId="21" applyNumberFormat="1" applyFont="1" applyFill="1" applyBorder="1" applyAlignment="1" applyProtection="1">
      <alignment horizontal="right" vertical="center" shrinkToFit="1"/>
      <protection/>
    </xf>
    <xf numFmtId="0" fontId="130" fillId="0" borderId="7" xfId="21" applyFont="1" applyFill="1" applyBorder="1" applyAlignment="1" applyProtection="1">
      <alignment vertical="center"/>
      <protection/>
    </xf>
    <xf numFmtId="0" fontId="130" fillId="0" borderId="5" xfId="21" applyFont="1" applyFill="1" applyBorder="1" applyAlignment="1" applyProtection="1">
      <alignment horizontal="center" vertical="center"/>
      <protection/>
    </xf>
    <xf numFmtId="0" fontId="153" fillId="0" borderId="5" xfId="21" applyFont="1" applyFill="1" applyBorder="1" applyAlignment="1" applyProtection="1">
      <alignment vertical="center" wrapText="1"/>
      <protection/>
    </xf>
    <xf numFmtId="0" fontId="131" fillId="0" borderId="5" xfId="21" applyFont="1" applyFill="1" applyBorder="1" applyAlignment="1" applyProtection="1">
      <alignment horizontal="center" vertical="center"/>
      <protection/>
    </xf>
    <xf numFmtId="9" fontId="130" fillId="0" borderId="5" xfId="21" applyNumberFormat="1" applyFont="1" applyFill="1" applyBorder="1" applyAlignment="1" applyProtection="1">
      <alignment horizontal="center" vertical="center"/>
      <protection/>
    </xf>
    <xf numFmtId="0" fontId="89" fillId="0" borderId="5" xfId="21" applyFont="1" applyFill="1" applyBorder="1" applyAlignment="1" applyProtection="1">
      <alignment vertical="center"/>
      <protection/>
    </xf>
    <xf numFmtId="9" fontId="132" fillId="0" borderId="5" xfId="21" applyNumberFormat="1" applyFont="1" applyFill="1" applyBorder="1" applyAlignment="1" applyProtection="1">
      <alignment horizontal="left" vertical="center"/>
      <protection/>
    </xf>
    <xf numFmtId="3" fontId="133" fillId="0" borderId="5" xfId="21" applyNumberFormat="1" applyFont="1" applyFill="1" applyBorder="1" applyAlignment="1" applyProtection="1" quotePrefix="1">
      <alignment horizontal="center" vertical="center"/>
      <protection/>
    </xf>
    <xf numFmtId="0" fontId="89" fillId="0" borderId="8" xfId="21" applyFont="1" applyFill="1" applyBorder="1" applyAlignment="1" applyProtection="1">
      <alignment vertical="center"/>
      <protection/>
    </xf>
    <xf numFmtId="1" fontId="156" fillId="0" borderId="1" xfId="21" applyNumberFormat="1" applyFont="1" applyFill="1" applyBorder="1" applyAlignment="1" applyProtection="1">
      <alignment vertical="center"/>
      <protection/>
    </xf>
    <xf numFmtId="1" fontId="156" fillId="0" borderId="1" xfId="21" applyNumberFormat="1" applyFont="1" applyFill="1" applyBorder="1" applyAlignment="1" applyProtection="1" quotePrefix="1">
      <alignment vertical="center"/>
      <protection/>
    </xf>
    <xf numFmtId="2" fontId="158" fillId="0" borderId="1" xfId="21" applyNumberFormat="1" applyFont="1" applyFill="1" applyBorder="1" applyAlignment="1" applyProtection="1">
      <alignment horizontal="center" vertical="center" textRotation="90"/>
      <protection/>
    </xf>
    <xf numFmtId="3" fontId="155" fillId="0" borderId="1" xfId="21" applyNumberFormat="1" applyFont="1" applyFill="1" applyBorder="1" applyAlignment="1" applyProtection="1" quotePrefix="1">
      <alignment horizontal="center" vertical="center" shrinkToFit="1"/>
      <protection/>
    </xf>
    <xf numFmtId="3" fontId="154" fillId="0" borderId="1" xfId="21" applyNumberFormat="1" applyFont="1" applyFill="1" applyBorder="1" applyAlignment="1" applyProtection="1">
      <alignment horizontal="right" vertical="center" shrinkToFit="1"/>
      <protection/>
    </xf>
    <xf numFmtId="0" fontId="27" fillId="0" borderId="7" xfId="21" applyFont="1" applyFill="1" applyBorder="1" applyAlignment="1" applyProtection="1">
      <alignment vertical="center"/>
      <protection/>
    </xf>
    <xf numFmtId="0" fontId="27" fillId="0" borderId="5" xfId="21" applyFont="1" applyFill="1" applyBorder="1" applyAlignment="1" applyProtection="1">
      <alignment vertical="center"/>
      <protection/>
    </xf>
    <xf numFmtId="164" fontId="27" fillId="0" borderId="5" xfId="21" applyNumberFormat="1" applyFont="1" applyFill="1" applyBorder="1" applyAlignment="1" applyProtection="1">
      <alignment vertical="center"/>
      <protection/>
    </xf>
    <xf numFmtId="0" fontId="27" fillId="0" borderId="8" xfId="21" applyFont="1" applyFill="1" applyBorder="1" applyAlignment="1" applyProtection="1">
      <alignment vertical="center"/>
      <protection/>
    </xf>
    <xf numFmtId="0" fontId="27" fillId="0" borderId="1" xfId="21" applyFont="1" applyFill="1" applyBorder="1" applyAlignment="1" applyProtection="1">
      <alignment vertical="center"/>
      <protection/>
    </xf>
    <xf numFmtId="2" fontId="51" fillId="0" borderId="1" xfId="21" applyNumberFormat="1" applyFont="1" applyFill="1" applyBorder="1" applyAlignment="1" applyProtection="1">
      <alignment horizontal="right" vertical="center"/>
      <protection/>
    </xf>
    <xf numFmtId="166" fontId="20" fillId="0" borderId="1" xfId="21" applyNumberFormat="1" applyFont="1" applyFill="1" applyBorder="1" applyAlignment="1" applyProtection="1">
      <alignment horizontal="center" vertical="center" shrinkToFit="1"/>
      <protection/>
    </xf>
    <xf numFmtId="3" fontId="8" fillId="0" borderId="1" xfId="21" applyNumberFormat="1" applyFont="1" applyFill="1" applyBorder="1" applyAlignment="1" applyProtection="1">
      <alignment horizontal="right" vertical="center" shrinkToFit="1"/>
      <protection/>
    </xf>
    <xf numFmtId="1" fontId="8" fillId="0" borderId="0" xfId="21" applyNumberFormat="1" applyFont="1" applyFill="1" applyBorder="1" applyAlignment="1" applyProtection="1">
      <alignment horizontal="right" vertical="center"/>
      <protection/>
    </xf>
    <xf numFmtId="3" fontId="6" fillId="0" borderId="0" xfId="21" applyNumberFormat="1" applyFont="1" applyFill="1" applyBorder="1" applyAlignment="1" applyProtection="1">
      <alignment horizontal="right" vertical="center" shrinkToFit="1"/>
      <protection/>
    </xf>
    <xf numFmtId="172" fontId="6" fillId="0" borderId="0" xfId="21" applyNumberFormat="1" applyFont="1" applyFill="1" applyBorder="1" applyAlignment="1" applyProtection="1">
      <alignment horizontal="right" vertical="center" shrinkToFit="1"/>
      <protection/>
    </xf>
    <xf numFmtId="2" fontId="71" fillId="0" borderId="1" xfId="21" applyNumberFormat="1" applyFont="1" applyFill="1" applyBorder="1" applyAlignment="1" applyProtection="1">
      <alignment horizontal="right" vertical="center"/>
      <protection/>
    </xf>
    <xf numFmtId="9" fontId="71" fillId="0" borderId="1" xfId="21" applyNumberFormat="1" applyFont="1" applyFill="1" applyBorder="1" applyAlignment="1" applyProtection="1">
      <alignment horizontal="center" vertical="center"/>
      <protection/>
    </xf>
    <xf numFmtId="2" fontId="8" fillId="0" borderId="1" xfId="21" applyNumberFormat="1" applyFont="1" applyFill="1" applyBorder="1" applyAlignment="1" applyProtection="1">
      <alignment horizontal="right" vertical="center"/>
      <protection/>
    </xf>
    <xf numFmtId="166" fontId="20" fillId="0" borderId="9" xfId="21" applyNumberFormat="1" applyFont="1" applyFill="1" applyBorder="1" applyAlignment="1" applyProtection="1">
      <alignment horizontal="center" vertical="center" shrinkToFit="1"/>
      <protection/>
    </xf>
    <xf numFmtId="3" fontId="8" fillId="0" borderId="1" xfId="21" applyNumberFormat="1" applyFont="1" applyFill="1" applyBorder="1" applyAlignment="1" applyProtection="1">
      <alignment horizontal="right" vertical="center" shrinkToFit="1"/>
      <protection/>
    </xf>
    <xf numFmtId="1" fontId="71" fillId="0" borderId="0" xfId="21" applyNumberFormat="1" applyFont="1" applyFill="1" applyBorder="1" applyAlignment="1" applyProtection="1">
      <alignment horizontal="center" vertical="center"/>
      <protection/>
    </xf>
    <xf numFmtId="3" fontId="8" fillId="0" borderId="0" xfId="21" applyNumberFormat="1" applyFont="1" applyFill="1" applyBorder="1" applyAlignment="1" applyProtection="1">
      <alignment horizontal="right" vertical="center" shrinkToFit="1"/>
      <protection/>
    </xf>
    <xf numFmtId="172" fontId="20" fillId="0" borderId="0" xfId="21" applyNumberFormat="1" applyFont="1" applyFill="1" applyBorder="1" applyAlignment="1" applyProtection="1">
      <alignment horizontal="right" vertical="center" shrinkToFit="1"/>
      <protection/>
    </xf>
    <xf numFmtId="0" fontId="27" fillId="0" borderId="0" xfId="21" applyFont="1" applyFill="1" applyBorder="1" applyProtection="1">
      <alignment/>
      <protection/>
    </xf>
    <xf numFmtId="164" fontId="27" fillId="0" borderId="0" xfId="21" applyNumberFormat="1" applyFont="1" applyFill="1" applyBorder="1" applyProtection="1">
      <alignment/>
      <protection/>
    </xf>
    <xf numFmtId="1" fontId="27" fillId="0" borderId="0" xfId="21" applyNumberFormat="1" applyFont="1" applyFill="1" applyBorder="1" applyProtection="1">
      <alignment/>
      <protection/>
    </xf>
    <xf numFmtId="0" fontId="23" fillId="0" borderId="0" xfId="21" applyFont="1" applyFill="1" applyBorder="1" applyProtection="1">
      <alignment/>
      <protection/>
    </xf>
    <xf numFmtId="0" fontId="26" fillId="0" borderId="0" xfId="21" applyFont="1" applyFill="1" applyBorder="1" applyAlignment="1" applyProtection="1">
      <alignment/>
      <protection/>
    </xf>
    <xf numFmtId="0" fontId="26" fillId="0" borderId="0" xfId="21" applyFont="1" applyFill="1" applyBorder="1" applyProtection="1">
      <alignment/>
      <protection/>
    </xf>
    <xf numFmtId="3" fontId="5" fillId="0" borderId="0" xfId="21" applyNumberFormat="1" applyFont="1" applyFill="1" applyBorder="1" applyAlignment="1" applyProtection="1">
      <alignment horizontal="center" vertical="center"/>
      <protection/>
    </xf>
    <xf numFmtId="0" fontId="111" fillId="0" borderId="0" xfId="21" applyFont="1" applyFill="1" applyBorder="1" applyAlignment="1" applyProtection="1">
      <alignment horizontal="center" vertical="center"/>
      <protection/>
    </xf>
    <xf numFmtId="0" fontId="201" fillId="3" borderId="0" xfId="21" applyFont="1" applyFill="1" applyBorder="1" applyAlignment="1" applyProtection="1">
      <alignment horizontal="left" vertical="top"/>
      <protection/>
    </xf>
    <xf numFmtId="0" fontId="202" fillId="3" borderId="0" xfId="21" applyFont="1" applyFill="1" applyBorder="1" applyAlignment="1" applyProtection="1" quotePrefix="1">
      <alignment horizontal="center" vertical="center"/>
      <protection/>
    </xf>
    <xf numFmtId="0" fontId="127" fillId="6" borderId="0" xfId="21" applyFont="1" applyFill="1" applyBorder="1" applyAlignment="1" applyProtection="1">
      <alignment horizontal="left" vertical="top"/>
      <protection/>
    </xf>
    <xf numFmtId="0" fontId="127" fillId="6" borderId="0" xfId="21" applyFont="1" applyFill="1" applyBorder="1" applyAlignment="1" applyProtection="1">
      <alignment horizontal="left" vertical="center"/>
      <protection/>
    </xf>
    <xf numFmtId="164" fontId="127" fillId="6" borderId="0" xfId="21" applyNumberFormat="1" applyFont="1" applyFill="1" applyBorder="1" applyAlignment="1" applyProtection="1">
      <alignment horizontal="left" vertical="center"/>
      <protection/>
    </xf>
    <xf numFmtId="1" fontId="127" fillId="6" borderId="0" xfId="21" applyNumberFormat="1" applyFont="1" applyFill="1" applyBorder="1" applyAlignment="1" applyProtection="1">
      <alignment horizontal="left" vertical="center"/>
      <protection/>
    </xf>
    <xf numFmtId="0" fontId="143" fillId="6" borderId="0" xfId="21" applyFont="1" applyFill="1" applyBorder="1" applyAlignment="1" applyProtection="1" quotePrefix="1">
      <alignment horizontal="center" vertical="center"/>
      <protection/>
    </xf>
    <xf numFmtId="164" fontId="26" fillId="0" borderId="0" xfId="21" applyNumberFormat="1" applyFont="1" applyFill="1" applyBorder="1" applyProtection="1">
      <alignment/>
      <protection/>
    </xf>
    <xf numFmtId="1" fontId="26" fillId="0" borderId="0" xfId="21" applyNumberFormat="1" applyFont="1" applyFill="1" applyBorder="1" applyProtection="1">
      <alignment/>
      <protection/>
    </xf>
    <xf numFmtId="0" fontId="38" fillId="0" borderId="0" xfId="21" applyFont="1" applyFill="1" applyBorder="1" applyAlignment="1" applyProtection="1">
      <alignment horizontal="left" vertical="center" wrapText="1"/>
      <protection/>
    </xf>
    <xf numFmtId="0" fontId="115" fillId="0" borderId="0" xfId="21" applyFont="1" applyFill="1" applyBorder="1" applyAlignment="1" applyProtection="1">
      <alignment horizontal="left" vertical="center" wrapText="1"/>
      <protection/>
    </xf>
    <xf numFmtId="0" fontId="60" fillId="0" borderId="7" xfId="21" applyFont="1" applyFill="1" applyBorder="1" applyAlignment="1" applyProtection="1">
      <alignment horizontal="left" vertical="center"/>
      <protection/>
    </xf>
    <xf numFmtId="0" fontId="60" fillId="0" borderId="5" xfId="21" applyFont="1" applyFill="1" applyBorder="1" applyAlignment="1" applyProtection="1">
      <alignment horizontal="left" vertical="center"/>
      <protection/>
    </xf>
    <xf numFmtId="164" fontId="60" fillId="0" borderId="5" xfId="21" applyNumberFormat="1" applyFont="1" applyFill="1" applyBorder="1" applyAlignment="1" applyProtection="1">
      <alignment horizontal="left" vertical="center"/>
      <protection/>
    </xf>
    <xf numFmtId="1" fontId="60" fillId="0" borderId="5" xfId="21" applyNumberFormat="1" applyFont="1" applyFill="1" applyBorder="1" applyAlignment="1" applyProtection="1">
      <alignment horizontal="left" vertical="center"/>
      <protection/>
    </xf>
    <xf numFmtId="0" fontId="59" fillId="0" borderId="5" xfId="21" applyFont="1" applyFill="1" applyBorder="1" applyAlignment="1" applyProtection="1">
      <alignment horizontal="left" vertical="center"/>
      <protection/>
    </xf>
    <xf numFmtId="0" fontId="59" fillId="0" borderId="5" xfId="21" applyFont="1" applyFill="1" applyBorder="1" applyAlignment="1" applyProtection="1">
      <alignment horizontal="center" vertical="center"/>
      <protection/>
    </xf>
    <xf numFmtId="0" fontId="60" fillId="0" borderId="8" xfId="21" applyFont="1" applyFill="1" applyBorder="1" applyAlignment="1" applyProtection="1">
      <alignment horizontal="left" vertical="center"/>
      <protection/>
    </xf>
    <xf numFmtId="0" fontId="116" fillId="0" borderId="0" xfId="21" applyFont="1" applyFill="1" applyBorder="1" applyAlignment="1" applyProtection="1">
      <alignment horizontal="left" vertical="center"/>
      <protection/>
    </xf>
    <xf numFmtId="0" fontId="117" fillId="0" borderId="0" xfId="21" applyFont="1" applyFill="1" applyBorder="1" applyAlignment="1" applyProtection="1">
      <alignment horizontal="center" vertical="center"/>
      <protection/>
    </xf>
    <xf numFmtId="0" fontId="60" fillId="0" borderId="0" xfId="21" applyFont="1" applyFill="1" applyBorder="1" applyAlignment="1" applyProtection="1">
      <alignment horizontal="left" vertical="center"/>
      <protection/>
    </xf>
    <xf numFmtId="164" fontId="60" fillId="0" borderId="0" xfId="21" applyNumberFormat="1" applyFont="1" applyFill="1" applyBorder="1" applyAlignment="1" applyProtection="1">
      <alignment horizontal="left" vertical="center"/>
      <protection/>
    </xf>
    <xf numFmtId="1" fontId="60" fillId="0" borderId="0" xfId="21" applyNumberFormat="1" applyFont="1" applyFill="1" applyBorder="1" applyAlignment="1" applyProtection="1">
      <alignment horizontal="left" vertical="center"/>
      <protection/>
    </xf>
    <xf numFmtId="0" fontId="59" fillId="0" borderId="0" xfId="21" applyFont="1" applyFill="1" applyBorder="1" applyAlignment="1" applyProtection="1">
      <alignment horizontal="left" vertical="center"/>
      <protection/>
    </xf>
    <xf numFmtId="0" fontId="20" fillId="0" borderId="0" xfId="21" applyFont="1" applyFill="1" applyBorder="1" applyAlignment="1" applyProtection="1">
      <alignment horizontal="center" vertical="top" wrapText="1"/>
      <protection/>
    </xf>
    <xf numFmtId="0" fontId="20" fillId="0" borderId="0" xfId="21" applyFont="1" applyFill="1" applyBorder="1" applyAlignment="1" applyProtection="1">
      <alignment horizontal="right" vertical="top" wrapText="1"/>
      <protection/>
    </xf>
    <xf numFmtId="0" fontId="51" fillId="0" borderId="0" xfId="21" applyFont="1" applyFill="1" applyBorder="1" applyAlignment="1" applyProtection="1">
      <alignment horizontal="left" vertical="center" wrapText="1"/>
      <protection/>
    </xf>
    <xf numFmtId="0" fontId="51" fillId="0" borderId="1" xfId="21" applyFont="1" applyFill="1" applyBorder="1" applyAlignment="1" applyProtection="1">
      <alignment horizontal="left" vertical="center" wrapText="1"/>
      <protection/>
    </xf>
    <xf numFmtId="0" fontId="101" fillId="0" borderId="0" xfId="21" applyFont="1" applyFill="1" applyBorder="1" applyAlignment="1" applyProtection="1">
      <alignment horizontal="left" vertical="center" wrapText="1"/>
      <protection/>
    </xf>
    <xf numFmtId="0" fontId="21" fillId="0" borderId="0" xfId="21" applyFont="1" applyFill="1" applyBorder="1" applyAlignment="1" applyProtection="1">
      <alignment horizontal="right" vertical="center" wrapText="1"/>
      <protection/>
    </xf>
    <xf numFmtId="0" fontId="20" fillId="0" borderId="0" xfId="21" applyFont="1" applyFill="1" applyBorder="1" applyAlignment="1" applyProtection="1">
      <alignment horizontal="left" vertical="center" wrapText="1"/>
      <protection/>
    </xf>
    <xf numFmtId="164" fontId="20" fillId="0" borderId="0" xfId="21" applyNumberFormat="1" applyFont="1" applyFill="1" applyBorder="1" applyAlignment="1" applyProtection="1">
      <alignment horizontal="left" vertical="center" wrapText="1"/>
      <protection/>
    </xf>
    <xf numFmtId="164" fontId="51" fillId="0" borderId="0" xfId="21" applyNumberFormat="1" applyFont="1" applyFill="1" applyBorder="1" applyAlignment="1" applyProtection="1">
      <alignment horizontal="left" vertical="center" wrapText="1"/>
      <protection/>
    </xf>
    <xf numFmtId="1" fontId="51" fillId="0" borderId="0" xfId="21" applyNumberFormat="1" applyFont="1" applyFill="1" applyBorder="1" applyAlignment="1" applyProtection="1">
      <alignment horizontal="left" vertical="center" wrapText="1"/>
      <protection/>
    </xf>
    <xf numFmtId="0" fontId="21" fillId="0" borderId="0" xfId="21" applyFont="1" applyFill="1" applyBorder="1" applyAlignment="1" applyProtection="1">
      <alignment horizontal="left" vertical="center" wrapText="1"/>
      <protection/>
    </xf>
    <xf numFmtId="0" fontId="26" fillId="2" borderId="0" xfId="21" applyFont="1" applyFill="1" applyBorder="1" applyAlignment="1" applyProtection="1">
      <alignment wrapText="1"/>
      <protection/>
    </xf>
    <xf numFmtId="164" fontId="26" fillId="2" borderId="0" xfId="21" applyNumberFormat="1" applyFont="1" applyFill="1" applyBorder="1" applyAlignment="1" applyProtection="1">
      <alignment wrapText="1"/>
      <protection/>
    </xf>
    <xf numFmtId="1" fontId="26" fillId="2" borderId="0" xfId="21" applyNumberFormat="1" applyFont="1" applyFill="1" applyBorder="1" applyAlignment="1" applyProtection="1">
      <alignment wrapText="1"/>
      <protection/>
    </xf>
    <xf numFmtId="0" fontId="13" fillId="2" borderId="0" xfId="21" applyFont="1" applyFill="1" applyBorder="1" applyAlignment="1" applyProtection="1">
      <alignment wrapText="1"/>
      <protection/>
    </xf>
    <xf numFmtId="0" fontId="118" fillId="0" borderId="0" xfId="21" applyFont="1" applyFill="1" applyBorder="1" applyAlignment="1" applyProtection="1">
      <alignment horizontal="center" wrapText="1"/>
      <protection/>
    </xf>
    <xf numFmtId="0" fontId="26" fillId="0" borderId="0" xfId="21" applyFont="1" applyFill="1" applyBorder="1" applyAlignment="1" applyProtection="1">
      <alignment wrapText="1"/>
      <protection/>
    </xf>
    <xf numFmtId="0" fontId="13" fillId="0" borderId="0" xfId="21" applyFont="1" applyBorder="1" applyAlignment="1" applyProtection="1">
      <alignment horizontal="left" vertical="top" wrapText="1"/>
      <protection/>
    </xf>
    <xf numFmtId="164" fontId="13" fillId="0" borderId="0" xfId="21" applyNumberFormat="1" applyFont="1" applyBorder="1" applyAlignment="1" applyProtection="1">
      <alignment horizontal="left" vertical="top" wrapText="1"/>
      <protection/>
    </xf>
    <xf numFmtId="1" fontId="13" fillId="0" borderId="0" xfId="21" applyNumberFormat="1" applyFont="1" applyBorder="1" applyAlignment="1" applyProtection="1">
      <alignment horizontal="left" vertical="top" wrapText="1"/>
      <protection/>
    </xf>
    <xf numFmtId="0" fontId="118" fillId="0" borderId="0" xfId="21" applyFont="1" applyFill="1" applyBorder="1" applyAlignment="1" applyProtection="1">
      <alignment horizontal="center" vertical="top" wrapText="1"/>
      <protection/>
    </xf>
    <xf numFmtId="0" fontId="13" fillId="0" borderId="0" xfId="21" applyFont="1" applyFill="1" applyBorder="1" applyAlignment="1" applyProtection="1">
      <alignment horizontal="left" vertical="top" wrapText="1"/>
      <protection/>
    </xf>
    <xf numFmtId="0" fontId="23" fillId="0" borderId="0" xfId="21" applyFont="1" applyBorder="1" applyProtection="1">
      <alignment/>
      <protection/>
    </xf>
    <xf numFmtId="164" fontId="18" fillId="0" borderId="0" xfId="21" applyNumberFormat="1" applyFont="1" applyBorder="1" applyAlignment="1" applyProtection="1">
      <alignment horizontal="right"/>
      <protection/>
    </xf>
    <xf numFmtId="164" fontId="23" fillId="0" borderId="0" xfId="21" applyNumberFormat="1" applyFont="1" applyBorder="1" applyProtection="1">
      <alignment/>
      <protection/>
    </xf>
    <xf numFmtId="0" fontId="23" fillId="0" borderId="0" xfId="21" applyFont="1" applyBorder="1" applyAlignment="1" applyProtection="1">
      <alignment horizontal="right"/>
      <protection/>
    </xf>
    <xf numFmtId="0" fontId="13" fillId="0" borderId="0" xfId="21" applyFont="1" applyBorder="1" applyProtection="1">
      <alignment/>
      <protection/>
    </xf>
    <xf numFmtId="1" fontId="13" fillId="0" borderId="0" xfId="21" applyNumberFormat="1" applyFont="1" applyBorder="1" applyProtection="1">
      <alignment/>
      <protection/>
    </xf>
    <xf numFmtId="0" fontId="13" fillId="0" borderId="0" xfId="21" applyFont="1" applyFill="1" applyBorder="1" applyAlignment="1" applyProtection="1">
      <alignment horizontal="center"/>
      <protection/>
    </xf>
    <xf numFmtId="164" fontId="13" fillId="0" borderId="0" xfId="21" applyNumberFormat="1" applyFont="1" applyBorder="1" applyProtection="1">
      <alignment/>
      <protection/>
    </xf>
    <xf numFmtId="0" fontId="59" fillId="0" borderId="0" xfId="21" applyFont="1" applyBorder="1" applyAlignment="1" applyProtection="1">
      <alignment horizontal="center"/>
      <protection/>
    </xf>
    <xf numFmtId="0" fontId="117" fillId="0" borderId="0" xfId="21" applyFont="1" applyFill="1" applyBorder="1" applyAlignment="1" applyProtection="1">
      <alignment horizontal="center"/>
      <protection/>
    </xf>
    <xf numFmtId="0" fontId="27" fillId="0" borderId="0" xfId="21" applyFont="1" applyBorder="1" applyAlignment="1" applyProtection="1">
      <alignment horizontal="left" vertical="center" wrapText="1"/>
      <protection/>
    </xf>
    <xf numFmtId="164" fontId="27" fillId="0" borderId="0" xfId="21" applyNumberFormat="1" applyFont="1" applyBorder="1" applyAlignment="1" applyProtection="1">
      <alignment horizontal="left" vertical="center" wrapText="1"/>
      <protection/>
    </xf>
    <xf numFmtId="1" fontId="27" fillId="0" borderId="0" xfId="21" applyNumberFormat="1" applyFont="1" applyBorder="1" applyAlignment="1" applyProtection="1">
      <alignment horizontal="left" vertical="center" wrapText="1"/>
      <protection/>
    </xf>
    <xf numFmtId="0" fontId="23" fillId="0" borderId="0" xfId="21" applyFont="1" applyBorder="1" applyAlignment="1" applyProtection="1">
      <alignment horizontal="left" vertical="center" wrapText="1"/>
      <protection/>
    </xf>
    <xf numFmtId="0" fontId="26" fillId="0" borderId="0" xfId="21" applyFont="1" applyFill="1" applyBorder="1" applyAlignment="1" applyProtection="1">
      <alignment horizontal="left" vertical="center" wrapText="1"/>
      <protection/>
    </xf>
    <xf numFmtId="0" fontId="27" fillId="0" borderId="0" xfId="21" applyFont="1" applyBorder="1" applyAlignment="1" applyProtection="1">
      <alignment horizontal="left" vertical="center"/>
      <protection/>
    </xf>
    <xf numFmtId="49" fontId="29" fillId="0" borderId="1" xfId="21" applyNumberFormat="1" applyFont="1" applyBorder="1" applyAlignment="1" applyProtection="1">
      <alignment horizontal="left" vertical="center"/>
      <protection/>
    </xf>
    <xf numFmtId="49" fontId="8" fillId="0" borderId="1" xfId="21" applyNumberFormat="1" applyFont="1" applyBorder="1" applyAlignment="1" applyProtection="1">
      <alignment horizontal="center" vertical="center"/>
      <protection locked="0"/>
    </xf>
    <xf numFmtId="49" fontId="29" fillId="0" borderId="1" xfId="21" applyNumberFormat="1" applyFont="1" applyBorder="1" applyAlignment="1" applyProtection="1">
      <alignment horizontal="left"/>
      <protection/>
    </xf>
    <xf numFmtId="49" fontId="10" fillId="0" borderId="1" xfId="21" applyNumberFormat="1" applyFont="1" applyBorder="1" applyAlignment="1" applyProtection="1">
      <alignment horizontal="center" vertical="center"/>
      <protection locked="0"/>
    </xf>
    <xf numFmtId="49" fontId="29" fillId="0" borderId="2" xfId="21" applyNumberFormat="1" applyFont="1" applyBorder="1" applyAlignment="1" applyProtection="1">
      <alignment horizontal="left" vertical="center" wrapText="1"/>
      <protection/>
    </xf>
    <xf numFmtId="49" fontId="88" fillId="0" borderId="1" xfId="21" applyNumberFormat="1" applyFont="1" applyBorder="1" applyAlignment="1" applyProtection="1" quotePrefix="1">
      <alignment horizontal="center" vertical="center"/>
      <protection locked="0"/>
    </xf>
    <xf numFmtId="49" fontId="36" fillId="0" borderId="1" xfId="21" applyNumberFormat="1" applyFont="1" applyBorder="1" applyAlignment="1" applyProtection="1">
      <alignment horizontal="center" vertical="center" wrapText="1"/>
      <protection/>
    </xf>
    <xf numFmtId="49" fontId="29" fillId="0" borderId="1" xfId="21" applyNumberFormat="1" applyFont="1" applyBorder="1" applyAlignment="1" applyProtection="1">
      <alignment horizontal="center" vertical="center" wrapText="1"/>
      <protection locked="0"/>
    </xf>
    <xf numFmtId="49" fontId="36" fillId="0" borderId="1" xfId="21" applyNumberFormat="1" applyFont="1" applyBorder="1" applyAlignment="1" applyProtection="1">
      <alignment horizontal="left" wrapText="1"/>
      <protection/>
    </xf>
    <xf numFmtId="49" fontId="19" fillId="0" borderId="1" xfId="21" applyNumberFormat="1" applyFont="1" applyBorder="1" applyAlignment="1" applyProtection="1">
      <alignment horizontal="center" vertical="center"/>
      <protection locked="0"/>
    </xf>
    <xf numFmtId="49" fontId="23" fillId="0" borderId="1" xfId="21" applyNumberFormat="1" applyFont="1" applyBorder="1" applyAlignment="1" applyProtection="1">
      <alignment horizontal="center"/>
      <protection locked="0"/>
    </xf>
    <xf numFmtId="1" fontId="213" fillId="0" borderId="0" xfId="19" applyNumberFormat="1" applyFont="1" applyFill="1" applyBorder="1" applyAlignment="1" applyProtection="1">
      <alignment horizontal="center" vertical="center"/>
      <protection/>
    </xf>
    <xf numFmtId="1" fontId="213" fillId="0" borderId="0" xfId="22" applyNumberFormat="1" applyFont="1" applyFill="1" applyBorder="1" applyAlignment="1" applyProtection="1">
      <alignment horizontal="center" vertical="center"/>
      <protection/>
    </xf>
    <xf numFmtId="0" fontId="153" fillId="0" borderId="9" xfId="21" applyFont="1" applyFill="1" applyBorder="1" applyProtection="1">
      <alignment/>
      <protection/>
    </xf>
    <xf numFmtId="1" fontId="214" fillId="0" borderId="9" xfId="19" applyNumberFormat="1" applyFont="1" applyFill="1" applyBorder="1" applyAlignment="1" applyProtection="1">
      <alignment horizontal="center" vertical="center"/>
      <protection/>
    </xf>
    <xf numFmtId="2" fontId="157" fillId="0" borderId="1" xfId="21" applyNumberFormat="1" applyFont="1" applyFill="1" applyBorder="1" applyAlignment="1" applyProtection="1">
      <alignment horizontal="right" vertical="center"/>
      <protection/>
    </xf>
    <xf numFmtId="188" fontId="6" fillId="0" borderId="0" xfId="0" applyNumberFormat="1" applyFont="1" applyFill="1" applyBorder="1" applyAlignment="1" applyProtection="1">
      <alignment horizontal="left" vertical="center" wrapText="1"/>
      <protection/>
    </xf>
    <xf numFmtId="0" fontId="23" fillId="0" borderId="0" xfId="0" applyFont="1" applyBorder="1" applyAlignment="1" applyProtection="1">
      <alignment horizontal="center"/>
      <protection/>
    </xf>
    <xf numFmtId="2" fontId="215" fillId="0" borderId="1" xfId="0" applyNumberFormat="1" applyFont="1" applyFill="1" applyBorder="1" applyAlignment="1" applyProtection="1">
      <alignment horizontal="center" vertical="center" textRotation="90"/>
      <protection/>
    </xf>
    <xf numFmtId="0" fontId="154" fillId="0" borderId="1" xfId="19" applyFont="1" applyFill="1" applyBorder="1" applyAlignment="1" applyProtection="1">
      <alignment horizontal="center" vertical="center"/>
      <protection/>
    </xf>
    <xf numFmtId="3" fontId="155" fillId="0" borderId="1" xfId="0" applyNumberFormat="1" applyFont="1" applyFill="1" applyBorder="1" applyAlignment="1" applyProtection="1" quotePrefix="1">
      <alignment horizontal="center" vertical="center"/>
      <protection/>
    </xf>
    <xf numFmtId="3" fontId="154" fillId="0" borderId="1" xfId="19" applyNumberFormat="1" applyFont="1" applyFill="1" applyBorder="1" applyAlignment="1" applyProtection="1">
      <alignment horizontal="center" vertical="center"/>
      <protection/>
    </xf>
    <xf numFmtId="3" fontId="154" fillId="0" borderId="1" xfId="0" applyNumberFormat="1" applyFont="1" applyFill="1" applyBorder="1" applyAlignment="1" applyProtection="1">
      <alignment horizontal="right" vertical="center"/>
      <protection/>
    </xf>
  </cellXfs>
  <cellStyles count="12">
    <cellStyle name="Normal" xfId="0"/>
    <cellStyle name="Comma" xfId="15"/>
    <cellStyle name="Comma [0]" xfId="16"/>
    <cellStyle name="Hyperlink" xfId="17"/>
    <cellStyle name="Followed Hyperlink" xfId="18"/>
    <cellStyle name="Normál_alap-egyseg-2,44" xfId="19"/>
    <cellStyle name="Normál_KAMION méretek fallal (12 50 9)mm" xfId="20"/>
    <cellStyle name="Normál_z-arak.kalk.lap-fal.fodem.tetoelem-darab.be-szamol.is-empassz" xfId="21"/>
    <cellStyle name="Normál_z-gen-megrendelo-33" xfId="22"/>
    <cellStyle name="Currency" xfId="23"/>
    <cellStyle name="Currency [0]"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hyperlink" Target="http://www.gyorshazak.extramobilhazak.hu/cataloge/index.html" TargetMode="External" /><Relationship Id="rId3" Type="http://schemas.openxmlformats.org/officeDocument/2006/relationships/hyperlink" Target="http://www.gyorshazak.extramobilhazak.hu/cataloge/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gyorshazak.extramobilhazak.hu/cataloge/04fodpallok.html#1" TargetMode="External" /><Relationship Id="rId4" Type="http://schemas.openxmlformats.org/officeDocument/2006/relationships/hyperlink" Target="http://www.gyorshazak.extramobilhazak.hu/cataloge/04fodpallok.html#1" TargetMode="External" /><Relationship Id="rId5" Type="http://schemas.openxmlformats.org/officeDocument/2006/relationships/hyperlink" Target="http://www.gyorshazak.extramobilhazak.hu/cataloge/04fodpallok.html#1" TargetMode="External" /><Relationship Id="rId6" Type="http://schemas.openxmlformats.org/officeDocument/2006/relationships/hyperlink" Target="http://www.gyorshazak.extramobilhazak.hu/cataloge/04fodpallok.html#1" TargetMode="External" /><Relationship Id="rId7" Type="http://schemas.openxmlformats.org/officeDocument/2006/relationships/image" Target="../media/image3.jpeg" /><Relationship Id="rId8" Type="http://schemas.openxmlformats.org/officeDocument/2006/relationships/hyperlink" Target="http://www.gyorshazak.extramobilhazak.hu/cataloge/01falak.html#1" TargetMode="External" /><Relationship Id="rId9" Type="http://schemas.openxmlformats.org/officeDocument/2006/relationships/hyperlink" Target="http://www.gyorshazak.extramobilhazak.hu/cataloge/01falak.html#1" TargetMode="External" /><Relationship Id="rId10" Type="http://schemas.openxmlformats.org/officeDocument/2006/relationships/hyperlink" Target="http://www.gyorshazak.extramobilhazak.hu/cataloge/01falak.html#1" TargetMode="External" /><Relationship Id="rId11" Type="http://schemas.openxmlformats.org/officeDocument/2006/relationships/hyperlink" Target="http://www.gyorshazak.extramobilhazak.hu/cataloge/01falak.html#1" TargetMode="External" /><Relationship Id="rId12" Type="http://schemas.openxmlformats.org/officeDocument/2006/relationships/hyperlink" Target="http://www.gyorshazak.extramobilhazak.hu/cataloge/01falak.html#1" TargetMode="External" /><Relationship Id="rId13" Type="http://schemas.openxmlformats.org/officeDocument/2006/relationships/hyperlink" Target="http://www.gyorshazak.extramobilhazak.hu/cataloge/01falak.html#1" TargetMode="External" /><Relationship Id="rId14" Type="http://schemas.openxmlformats.org/officeDocument/2006/relationships/image" Target="../media/image4.jpeg" /><Relationship Id="rId15" Type="http://schemas.openxmlformats.org/officeDocument/2006/relationships/hyperlink" Target="http://www.gyorshazak.extramobilhazak.hu/cataloge/00-sarokfalak.html#1" TargetMode="External" /><Relationship Id="rId16" Type="http://schemas.openxmlformats.org/officeDocument/2006/relationships/hyperlink" Target="http://www.gyorshazak.extramobilhazak.hu/cataloge/00-sarokfalak.html#1" TargetMode="External" /><Relationship Id="rId17" Type="http://schemas.openxmlformats.org/officeDocument/2006/relationships/image" Target="../media/image5.jpeg" /><Relationship Id="rId18" Type="http://schemas.openxmlformats.org/officeDocument/2006/relationships/hyperlink" Target="http://www.gyorshazak.extramobilhazak.hu/cataloge/00-sarokfalak.html" TargetMode="External" /><Relationship Id="rId19" Type="http://schemas.openxmlformats.org/officeDocument/2006/relationships/hyperlink" Target="http://www.gyorshazak.extramobilhazak.hu/cataloge/00-sarokfalak.html" TargetMode="External" /><Relationship Id="rId20" Type="http://schemas.openxmlformats.org/officeDocument/2006/relationships/image" Target="../media/image6.jpeg" /><Relationship Id="rId21" Type="http://schemas.openxmlformats.org/officeDocument/2006/relationships/hyperlink" Target="http://www.gyorshazak.extramobilhazak.hu/cataloge/00-sarokfalak.html" TargetMode="External" /><Relationship Id="rId22" Type="http://schemas.openxmlformats.org/officeDocument/2006/relationships/hyperlink" Target="http://www.gyorshazak.extramobilhazak.hu/cataloge/00-sarokfalak.html" TargetMode="External" /><Relationship Id="rId23" Type="http://schemas.openxmlformats.org/officeDocument/2006/relationships/hyperlink" Target="http://www.gyorshazak.extramobilhazak.hu/cataloge/00-sarokfalak.html" TargetMode="External" /><Relationship Id="rId24" Type="http://schemas.openxmlformats.org/officeDocument/2006/relationships/hyperlink" Target="http://www.gyorshazak.extramobilhazak.hu/cataloge/00-sarokfalak.html" TargetMode="External" /><Relationship Id="rId25" Type="http://schemas.openxmlformats.org/officeDocument/2006/relationships/image" Target="../media/image7.jpeg" /><Relationship Id="rId26" Type="http://schemas.openxmlformats.org/officeDocument/2006/relationships/hyperlink" Target="http://www.gyorshazak.extramobilhazak.hu/cataloge/00-sarokfalak.html" TargetMode="External" /><Relationship Id="rId27" Type="http://schemas.openxmlformats.org/officeDocument/2006/relationships/hyperlink" Target="http://www.gyorshazak.extramobilhazak.hu/cataloge/00-sarokfalak.html" TargetMode="External" /><Relationship Id="rId28" Type="http://schemas.openxmlformats.org/officeDocument/2006/relationships/image" Target="../media/image8.jpeg" /><Relationship Id="rId29" Type="http://schemas.openxmlformats.org/officeDocument/2006/relationships/hyperlink" Target="http://www.gyorshazak.extramobilhazak.hu/cataloge/04fodpallok.html#1" TargetMode="External" /><Relationship Id="rId30" Type="http://schemas.openxmlformats.org/officeDocument/2006/relationships/hyperlink" Target="http://www.gyorshazak.extramobilhazak.hu/cataloge/04fodpallok.html#1" TargetMode="External" /><Relationship Id="rId31" Type="http://schemas.openxmlformats.org/officeDocument/2006/relationships/hyperlink" Target="http://www.gyorshazak.extramobilhazak.hu/cataloge/04fodpallok.html#1" TargetMode="External" /><Relationship Id="rId32" Type="http://schemas.openxmlformats.org/officeDocument/2006/relationships/hyperlink" Target="http://www.gyorshazak.extramobilhazak.hu/cataloge/04fodpallok.html#1" TargetMode="External" /><Relationship Id="rId33" Type="http://schemas.openxmlformats.org/officeDocument/2006/relationships/hyperlink" Target="http://www.gyorshazak.extramobilhazak.hu/cataloge/01falak.html#1" TargetMode="External" /><Relationship Id="rId34" Type="http://schemas.openxmlformats.org/officeDocument/2006/relationships/hyperlink" Target="http://www.gyorshazak.extramobilhazak.hu/cataloge/01falak.html#1" TargetMode="External" /><Relationship Id="rId35" Type="http://schemas.openxmlformats.org/officeDocument/2006/relationships/hyperlink" Target="http://www.gyorshazak.extramobilhazak.hu/cataloge/01falak.html#1" TargetMode="External" /><Relationship Id="rId36" Type="http://schemas.openxmlformats.org/officeDocument/2006/relationships/hyperlink" Target="http://www.gyorshazak.extramobilhazak.hu/cataloge/01falak.html#1" TargetMode="External" /><Relationship Id="rId37" Type="http://schemas.openxmlformats.org/officeDocument/2006/relationships/image" Target="../media/image9.jpeg" /><Relationship Id="rId38" Type="http://schemas.openxmlformats.org/officeDocument/2006/relationships/hyperlink" Target="http://www.gyorshazak.extramobilhazak.hu/cataloge/04fodpallok.html#1" TargetMode="External" /><Relationship Id="rId39" Type="http://schemas.openxmlformats.org/officeDocument/2006/relationships/hyperlink" Target="http://www.gyorshazak.extramobilhazak.hu/cataloge/04fodpallok.html#1" TargetMode="External" /><Relationship Id="rId40" Type="http://schemas.openxmlformats.org/officeDocument/2006/relationships/hyperlink" Target="http://www.gyorshazak.extramobilhazak.hu/cataloge/04fodpallok.html#1" TargetMode="External" /><Relationship Id="rId41" Type="http://schemas.openxmlformats.org/officeDocument/2006/relationships/hyperlink" Target="http://www.gyorshazak.extramobilhazak.hu/cataloge/04fodpallok.html#1" TargetMode="External" /><Relationship Id="rId42" Type="http://schemas.openxmlformats.org/officeDocument/2006/relationships/image" Target="../media/image10.jpeg" /><Relationship Id="rId43" Type="http://schemas.openxmlformats.org/officeDocument/2006/relationships/hyperlink" Target="http://www.gyorshazak.extramobilhazak.hu/cataloge/08gerendak-264.html#1" TargetMode="External" /><Relationship Id="rId44" Type="http://schemas.openxmlformats.org/officeDocument/2006/relationships/hyperlink" Target="http://www.gyorshazak.extramobilhazak.hu/cataloge/08gerendak-264.html#1" TargetMode="External" /><Relationship Id="rId45" Type="http://schemas.openxmlformats.org/officeDocument/2006/relationships/hyperlink" Target="http://www.gyorshazak.extramobilhazak.hu/cataloge/08gerendak-264.html#1" TargetMode="External" /><Relationship Id="rId46" Type="http://schemas.openxmlformats.org/officeDocument/2006/relationships/hyperlink" Target="http://www.gyorshazak.extramobilhazak.hu/cataloge/08gerendak-264.html#1" TargetMode="External" /><Relationship Id="rId47" Type="http://schemas.openxmlformats.org/officeDocument/2006/relationships/hyperlink" Target="http://www.gyorshazak.extramobilhazak.hu/cataloge/08gerendak-264.html#1" TargetMode="External" /><Relationship Id="rId48" Type="http://schemas.openxmlformats.org/officeDocument/2006/relationships/hyperlink" Target="http://www.gyorshazak.extramobilhazak.hu/cataloge/08gerendak-264.html#1" TargetMode="External" /><Relationship Id="rId49" Type="http://schemas.openxmlformats.org/officeDocument/2006/relationships/hyperlink" Target="http://www.gyorshazak.extramobilhazak.hu/cataloge/09.2-szarufa.html#1" TargetMode="External" /><Relationship Id="rId50" Type="http://schemas.openxmlformats.org/officeDocument/2006/relationships/hyperlink" Target="http://www.gyorshazak.extramobilhazak.hu/cataloge/09.2-szarufa.html#1" TargetMode="External" /><Relationship Id="rId51" Type="http://schemas.openxmlformats.org/officeDocument/2006/relationships/hyperlink" Target="http://www.gyorshazak.extramobilhazak.hu/cataloge/04fodpallok.html#1" TargetMode="External" /><Relationship Id="rId52" Type="http://schemas.openxmlformats.org/officeDocument/2006/relationships/hyperlink" Target="http://www.gyorshazak.extramobilhazak.hu/cataloge/04fodpallok.html#1" TargetMode="External" /><Relationship Id="rId53" Type="http://schemas.openxmlformats.org/officeDocument/2006/relationships/hyperlink" Target="http://www.gyorshazak.extramobilhazak.hu/cataloge/08gerendak-264.html#1" TargetMode="External" /><Relationship Id="rId54" Type="http://schemas.openxmlformats.org/officeDocument/2006/relationships/hyperlink" Target="http://www.gyorshazak.extramobilhazak.hu/cataloge/08gerendak-264.html#1" TargetMode="External" /><Relationship Id="rId55" Type="http://schemas.openxmlformats.org/officeDocument/2006/relationships/hyperlink" Target="http://www.gyorshazak.extramobilhazam.hu/cataloge/08gerendak-264.html#1" TargetMode="External" /><Relationship Id="rId56" Type="http://schemas.openxmlformats.org/officeDocument/2006/relationships/hyperlink" Target="http://www.gyorshazak.extramobilhazam.hu/cataloge/08gerendak-264.html#1" TargetMode="External" /><Relationship Id="rId57" Type="http://schemas.openxmlformats.org/officeDocument/2006/relationships/hyperlink" Target="http://www.gyorshazak.extramobilhazak.hu/cataloge/08gerendak-264.html#1" TargetMode="External" /><Relationship Id="rId58" Type="http://schemas.openxmlformats.org/officeDocument/2006/relationships/hyperlink" Target="http://www.gyorshazak.extramobilhazak.hu/cataloge/08gerendak-264.html#1" TargetMode="External" /><Relationship Id="rId59" Type="http://schemas.openxmlformats.org/officeDocument/2006/relationships/hyperlink" Target="http://www.gyorshazak.extramobilhazak.hu/cataloge/00-sarokfalak.html" TargetMode="External" /><Relationship Id="rId60" Type="http://schemas.openxmlformats.org/officeDocument/2006/relationships/hyperlink" Target="http://www.gyorshazak.extramobilhazak.hu/cataloge/00-sarokfalak.html" TargetMode="External" /><Relationship Id="rId61" Type="http://schemas.openxmlformats.org/officeDocument/2006/relationships/hyperlink" Target="http://www.gyorshazak.extramobilhazak.hu/cataloge/08gerendak-264.html#1" TargetMode="External" /><Relationship Id="rId62" Type="http://schemas.openxmlformats.org/officeDocument/2006/relationships/hyperlink" Target="http://www.gyorshazak.extramobilhazak.hu/cataloge/08gerendak-264.html#1" TargetMode="External" /><Relationship Id="rId63" Type="http://schemas.openxmlformats.org/officeDocument/2006/relationships/image" Target="../media/image11.jpeg" /><Relationship Id="rId64" Type="http://schemas.openxmlformats.org/officeDocument/2006/relationships/hyperlink" Target="http://www.gyorshazak.extramobilhazak.hu/cataloge/01falak.html#1" TargetMode="External" /><Relationship Id="rId65" Type="http://schemas.openxmlformats.org/officeDocument/2006/relationships/hyperlink" Target="http://www.gyorshazak.extramobilhazak.hu/cataloge/01falak.html#1" TargetMode="External" /><Relationship Id="rId66" Type="http://schemas.openxmlformats.org/officeDocument/2006/relationships/image" Target="../media/image12.jpeg" /><Relationship Id="rId67" Type="http://schemas.openxmlformats.org/officeDocument/2006/relationships/hyperlink" Target="http://www.gyorshazak.extramobilhazak.hu/cataloge/04fodpallok.html#1" TargetMode="External" /><Relationship Id="rId68" Type="http://schemas.openxmlformats.org/officeDocument/2006/relationships/hyperlink" Target="http://www.gyorshazak.extramobilhazak.hu/cataloge/04fodpallok.html#1" TargetMode="External" /><Relationship Id="rId69" Type="http://schemas.openxmlformats.org/officeDocument/2006/relationships/hyperlink" Target="http://www.gyorshazak.extramobilhazak.hu/cataloge/08gerendak-264.html#1" TargetMode="External" /><Relationship Id="rId70" Type="http://schemas.openxmlformats.org/officeDocument/2006/relationships/hyperlink" Target="http://www.gyorshazak.extramobilhazak.hu/cataloge/08gerendak-264.html#1" TargetMode="External" /><Relationship Id="rId71" Type="http://schemas.openxmlformats.org/officeDocument/2006/relationships/hyperlink" Target="http://www.gyorshazak.extramobilhazak.hu/cataloge/08gerendak-264.html#1" TargetMode="External" /><Relationship Id="rId72" Type="http://schemas.openxmlformats.org/officeDocument/2006/relationships/hyperlink" Target="http://www.gyorshazak.extramobilhazak.hu/cataloge/08gerendak-264.html#1" TargetMode="External" /><Relationship Id="rId73" Type="http://schemas.openxmlformats.org/officeDocument/2006/relationships/hyperlink" Target="http://www.gyorshazak.extramobilhazak.hu/cataloge/09.3-ellenzarlec.html#1" TargetMode="External" /><Relationship Id="rId74" Type="http://schemas.openxmlformats.org/officeDocument/2006/relationships/hyperlink" Target="http://www.gyorshazak.extramobilhazak.hu/cataloge/09.3-ellenzarlec.html#1" TargetMode="External" /><Relationship Id="rId75" Type="http://schemas.openxmlformats.org/officeDocument/2006/relationships/image" Target="../media/image13.jpeg" /><Relationship Id="rId76" Type="http://schemas.openxmlformats.org/officeDocument/2006/relationships/hyperlink" Target="http://www.gyorshazak.extramobilhazak.hu/cataloge/09-1tetopallo.html#1" TargetMode="External" /><Relationship Id="rId77" Type="http://schemas.openxmlformats.org/officeDocument/2006/relationships/hyperlink" Target="http://www.gyorshazak.extramobilhazak.hu/cataloge/09-1tetopallo.html#1" TargetMode="External" /><Relationship Id="rId78" Type="http://schemas.openxmlformats.org/officeDocument/2006/relationships/hyperlink" Target="http://www.gyorshazak.extramobilhazak.hu/cataloge/08gerendak-264.html#1" TargetMode="External" /><Relationship Id="rId79" Type="http://schemas.openxmlformats.org/officeDocument/2006/relationships/hyperlink" Target="http://www.gyorshazak.extramobilhazak.hu/cataloge/08gerendak-264.html#1" TargetMode="External" /><Relationship Id="rId80" Type="http://schemas.openxmlformats.org/officeDocument/2006/relationships/hyperlink" Target="http://www.gyorshazak.extramobilhazak.hu/cataloge/04fodpallok.html#1" TargetMode="External" /><Relationship Id="rId81" Type="http://schemas.openxmlformats.org/officeDocument/2006/relationships/hyperlink" Target="http://www.gyorshazak.extramobilhazak.hu/cataloge/04fodpallok.html#1" TargetMode="External" /><Relationship Id="rId82" Type="http://schemas.openxmlformats.org/officeDocument/2006/relationships/hyperlink" Target="http://www.gyorshazak.extramobilhazak.hu/cataloge/04fodpallok.html#1" TargetMode="External" /><Relationship Id="rId83" Type="http://schemas.openxmlformats.org/officeDocument/2006/relationships/hyperlink" Target="http://www.gyorshazak.extramobilhazak.hu/cataloge/04fodpallok.html#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145</xdr:col>
      <xdr:colOff>0</xdr:colOff>
      <xdr:row>23</xdr:row>
      <xdr:rowOff>0</xdr:rowOff>
    </xdr:from>
    <xdr:to>
      <xdr:col>145</xdr:col>
      <xdr:colOff>0</xdr:colOff>
      <xdr:row>23</xdr:row>
      <xdr:rowOff>0</xdr:rowOff>
    </xdr:to>
    <xdr:sp>
      <xdr:nvSpPr>
        <xdr:cNvPr id="1" name="Line 1"/>
        <xdr:cNvSpPr>
          <a:spLocks/>
        </xdr:cNvSpPr>
      </xdr:nvSpPr>
      <xdr:spPr>
        <a:xfrm flipV="1">
          <a:off x="8143875"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80</xdr:row>
      <xdr:rowOff>0</xdr:rowOff>
    </xdr:from>
    <xdr:to>
      <xdr:col>8</xdr:col>
      <xdr:colOff>0</xdr:colOff>
      <xdr:row>80</xdr:row>
      <xdr:rowOff>0</xdr:rowOff>
    </xdr:to>
    <xdr:sp>
      <xdr:nvSpPr>
        <xdr:cNvPr id="2" name="Line 3"/>
        <xdr:cNvSpPr>
          <a:spLocks/>
        </xdr:cNvSpPr>
      </xdr:nvSpPr>
      <xdr:spPr>
        <a:xfrm>
          <a:off x="904875" y="19535775"/>
          <a:ext cx="2647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xdr:col>
      <xdr:colOff>0</xdr:colOff>
      <xdr:row>0</xdr:row>
      <xdr:rowOff>19050</xdr:rowOff>
    </xdr:from>
    <xdr:to>
      <xdr:col>21</xdr:col>
      <xdr:colOff>0</xdr:colOff>
      <xdr:row>5</xdr:row>
      <xdr:rowOff>28575</xdr:rowOff>
    </xdr:to>
    <xdr:pic>
      <xdr:nvPicPr>
        <xdr:cNvPr id="3" name="Picture 76">
          <a:hlinkClick r:id="rId3"/>
        </xdr:cNvPr>
        <xdr:cNvPicPr preferRelativeResize="1">
          <a:picLocks noChangeAspect="1"/>
        </xdr:cNvPicPr>
      </xdr:nvPicPr>
      <xdr:blipFill>
        <a:blip r:embed="rId1"/>
        <a:stretch>
          <a:fillRect/>
        </a:stretch>
      </xdr:blipFill>
      <xdr:spPr>
        <a:xfrm>
          <a:off x="619125" y="19050"/>
          <a:ext cx="7524750" cy="714375"/>
        </a:xfrm>
        <a:prstGeom prst="rect">
          <a:avLst/>
        </a:prstGeom>
        <a:noFill/>
        <a:ln w="9525" cmpd="sng">
          <a:noFill/>
        </a:ln>
      </xdr:spPr>
    </xdr:pic>
    <xdr:clientData/>
  </xdr:twoCellAnchor>
  <xdr:twoCellAnchor>
    <xdr:from>
      <xdr:col>12</xdr:col>
      <xdr:colOff>0</xdr:colOff>
      <xdr:row>80</xdr:row>
      <xdr:rowOff>0</xdr:rowOff>
    </xdr:from>
    <xdr:to>
      <xdr:col>19</xdr:col>
      <xdr:colOff>0</xdr:colOff>
      <xdr:row>80</xdr:row>
      <xdr:rowOff>0</xdr:rowOff>
    </xdr:to>
    <xdr:sp>
      <xdr:nvSpPr>
        <xdr:cNvPr id="4" name="Line 88"/>
        <xdr:cNvSpPr>
          <a:spLocks/>
        </xdr:cNvSpPr>
      </xdr:nvSpPr>
      <xdr:spPr>
        <a:xfrm>
          <a:off x="4552950" y="19535775"/>
          <a:ext cx="2838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80</xdr:row>
      <xdr:rowOff>0</xdr:rowOff>
    </xdr:from>
    <xdr:to>
      <xdr:col>8</xdr:col>
      <xdr:colOff>0</xdr:colOff>
      <xdr:row>80</xdr:row>
      <xdr:rowOff>0</xdr:rowOff>
    </xdr:to>
    <xdr:sp>
      <xdr:nvSpPr>
        <xdr:cNvPr id="5" name="Line 98"/>
        <xdr:cNvSpPr>
          <a:spLocks/>
        </xdr:cNvSpPr>
      </xdr:nvSpPr>
      <xdr:spPr>
        <a:xfrm>
          <a:off x="904875" y="19535775"/>
          <a:ext cx="2647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12</xdr:col>
      <xdr:colOff>0</xdr:colOff>
      <xdr:row>80</xdr:row>
      <xdr:rowOff>0</xdr:rowOff>
    </xdr:from>
    <xdr:to>
      <xdr:col>19</xdr:col>
      <xdr:colOff>0</xdr:colOff>
      <xdr:row>80</xdr:row>
      <xdr:rowOff>0</xdr:rowOff>
    </xdr:to>
    <xdr:sp>
      <xdr:nvSpPr>
        <xdr:cNvPr id="6" name="Line 99"/>
        <xdr:cNvSpPr>
          <a:spLocks/>
        </xdr:cNvSpPr>
      </xdr:nvSpPr>
      <xdr:spPr>
        <a:xfrm>
          <a:off x="4552950" y="19535775"/>
          <a:ext cx="2838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99</xdr:row>
      <xdr:rowOff>0</xdr:rowOff>
    </xdr:from>
    <xdr:to>
      <xdr:col>20</xdr:col>
      <xdr:colOff>0</xdr:colOff>
      <xdr:row>99</xdr:row>
      <xdr:rowOff>0</xdr:rowOff>
    </xdr:to>
    <xdr:sp>
      <xdr:nvSpPr>
        <xdr:cNvPr id="7" name="Line 100"/>
        <xdr:cNvSpPr>
          <a:spLocks/>
        </xdr:cNvSpPr>
      </xdr:nvSpPr>
      <xdr:spPr>
        <a:xfrm>
          <a:off x="904875" y="22964775"/>
          <a:ext cx="7029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145</xdr:col>
      <xdr:colOff>0</xdr:colOff>
      <xdr:row>27</xdr:row>
      <xdr:rowOff>0</xdr:rowOff>
    </xdr:from>
    <xdr:to>
      <xdr:col>145</xdr:col>
      <xdr:colOff>0</xdr:colOff>
      <xdr:row>27</xdr:row>
      <xdr:rowOff>0</xdr:rowOff>
    </xdr:to>
    <xdr:sp>
      <xdr:nvSpPr>
        <xdr:cNvPr id="1" name="Line 1"/>
        <xdr:cNvSpPr>
          <a:spLocks/>
        </xdr:cNvSpPr>
      </xdr:nvSpPr>
      <xdr:spPr>
        <a:xfrm flipV="1">
          <a:off x="8982075"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783</xdr:row>
      <xdr:rowOff>0</xdr:rowOff>
    </xdr:from>
    <xdr:to>
      <xdr:col>8</xdr:col>
      <xdr:colOff>0</xdr:colOff>
      <xdr:row>783</xdr:row>
      <xdr:rowOff>0</xdr:rowOff>
    </xdr:to>
    <xdr:sp>
      <xdr:nvSpPr>
        <xdr:cNvPr id="2" name="Line 2"/>
        <xdr:cNvSpPr>
          <a:spLocks/>
        </xdr:cNvSpPr>
      </xdr:nvSpPr>
      <xdr:spPr>
        <a:xfrm>
          <a:off x="1676400" y="13368337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12</xdr:col>
      <xdr:colOff>257175</xdr:colOff>
      <xdr:row>54</xdr:row>
      <xdr:rowOff>0</xdr:rowOff>
    </xdr:from>
    <xdr:to>
      <xdr:col>13</xdr:col>
      <xdr:colOff>76200</xdr:colOff>
      <xdr:row>54</xdr:row>
      <xdr:rowOff>152400</xdr:rowOff>
    </xdr:to>
    <xdr:pic>
      <xdr:nvPicPr>
        <xdr:cNvPr id="3" name="Picture 3"/>
        <xdr:cNvPicPr preferRelativeResize="1">
          <a:picLocks noChangeAspect="1"/>
        </xdr:cNvPicPr>
      </xdr:nvPicPr>
      <xdr:blipFill>
        <a:blip r:embed="rId1"/>
        <a:stretch>
          <a:fillRect/>
        </a:stretch>
      </xdr:blipFill>
      <xdr:spPr>
        <a:xfrm>
          <a:off x="5695950" y="9839325"/>
          <a:ext cx="76200" cy="152400"/>
        </a:xfrm>
        <a:prstGeom prst="rect">
          <a:avLst/>
        </a:prstGeom>
        <a:noFill/>
        <a:ln w="9525" cmpd="sng">
          <a:noFill/>
        </a:ln>
      </xdr:spPr>
    </xdr:pic>
    <xdr:clientData/>
  </xdr:twoCellAnchor>
  <xdr:twoCellAnchor editAs="oneCell">
    <xdr:from>
      <xdr:col>13</xdr:col>
      <xdr:colOff>0</xdr:colOff>
      <xdr:row>226</xdr:row>
      <xdr:rowOff>0</xdr:rowOff>
    </xdr:from>
    <xdr:to>
      <xdr:col>13</xdr:col>
      <xdr:colOff>85725</xdr:colOff>
      <xdr:row>226</xdr:row>
      <xdr:rowOff>152400</xdr:rowOff>
    </xdr:to>
    <xdr:pic>
      <xdr:nvPicPr>
        <xdr:cNvPr id="4" name="Picture 4"/>
        <xdr:cNvPicPr preferRelativeResize="1">
          <a:picLocks noChangeAspect="1"/>
        </xdr:cNvPicPr>
      </xdr:nvPicPr>
      <xdr:blipFill>
        <a:blip r:embed="rId1"/>
        <a:stretch>
          <a:fillRect/>
        </a:stretch>
      </xdr:blipFill>
      <xdr:spPr>
        <a:xfrm>
          <a:off x="5695950" y="39652575"/>
          <a:ext cx="85725" cy="152400"/>
        </a:xfrm>
        <a:prstGeom prst="rect">
          <a:avLst/>
        </a:prstGeom>
        <a:noFill/>
        <a:ln w="9525" cmpd="sng">
          <a:noFill/>
        </a:ln>
      </xdr:spPr>
    </xdr:pic>
    <xdr:clientData/>
  </xdr:twoCellAnchor>
  <xdr:twoCellAnchor editAs="oneCell">
    <xdr:from>
      <xdr:col>13</xdr:col>
      <xdr:colOff>0</xdr:colOff>
      <xdr:row>481</xdr:row>
      <xdr:rowOff>0</xdr:rowOff>
    </xdr:from>
    <xdr:to>
      <xdr:col>13</xdr:col>
      <xdr:colOff>95250</xdr:colOff>
      <xdr:row>481</xdr:row>
      <xdr:rowOff>152400</xdr:rowOff>
    </xdr:to>
    <xdr:pic>
      <xdr:nvPicPr>
        <xdr:cNvPr id="5" name="Picture 5"/>
        <xdr:cNvPicPr preferRelativeResize="1">
          <a:picLocks noChangeAspect="1"/>
        </xdr:cNvPicPr>
      </xdr:nvPicPr>
      <xdr:blipFill>
        <a:blip r:embed="rId1"/>
        <a:stretch>
          <a:fillRect/>
        </a:stretch>
      </xdr:blipFill>
      <xdr:spPr>
        <a:xfrm>
          <a:off x="5695950" y="81686400"/>
          <a:ext cx="95250" cy="152400"/>
        </a:xfrm>
        <a:prstGeom prst="rect">
          <a:avLst/>
        </a:prstGeom>
        <a:noFill/>
        <a:ln w="9525" cmpd="sng">
          <a:noFill/>
        </a:ln>
      </xdr:spPr>
    </xdr:pic>
    <xdr:clientData/>
  </xdr:twoCellAnchor>
  <xdr:twoCellAnchor editAs="oneCell">
    <xdr:from>
      <xdr:col>13</xdr:col>
      <xdr:colOff>0</xdr:colOff>
      <xdr:row>457</xdr:row>
      <xdr:rowOff>0</xdr:rowOff>
    </xdr:from>
    <xdr:to>
      <xdr:col>13</xdr:col>
      <xdr:colOff>95250</xdr:colOff>
      <xdr:row>457</xdr:row>
      <xdr:rowOff>152400</xdr:rowOff>
    </xdr:to>
    <xdr:pic>
      <xdr:nvPicPr>
        <xdr:cNvPr id="6" name="Picture 6"/>
        <xdr:cNvPicPr preferRelativeResize="1">
          <a:picLocks noChangeAspect="1"/>
        </xdr:cNvPicPr>
      </xdr:nvPicPr>
      <xdr:blipFill>
        <a:blip r:embed="rId1"/>
        <a:stretch>
          <a:fillRect/>
        </a:stretch>
      </xdr:blipFill>
      <xdr:spPr>
        <a:xfrm>
          <a:off x="5695950" y="77809725"/>
          <a:ext cx="95250" cy="152400"/>
        </a:xfrm>
        <a:prstGeom prst="rect">
          <a:avLst/>
        </a:prstGeom>
        <a:noFill/>
        <a:ln w="9525" cmpd="sng">
          <a:noFill/>
        </a:ln>
      </xdr:spPr>
    </xdr:pic>
    <xdr:clientData/>
  </xdr:twoCellAnchor>
  <xdr:twoCellAnchor editAs="oneCell">
    <xdr:from>
      <xdr:col>13</xdr:col>
      <xdr:colOff>0</xdr:colOff>
      <xdr:row>430</xdr:row>
      <xdr:rowOff>0</xdr:rowOff>
    </xdr:from>
    <xdr:to>
      <xdr:col>13</xdr:col>
      <xdr:colOff>95250</xdr:colOff>
      <xdr:row>430</xdr:row>
      <xdr:rowOff>152400</xdr:rowOff>
    </xdr:to>
    <xdr:pic>
      <xdr:nvPicPr>
        <xdr:cNvPr id="7" name="Picture 7"/>
        <xdr:cNvPicPr preferRelativeResize="1">
          <a:picLocks noChangeAspect="1"/>
        </xdr:cNvPicPr>
      </xdr:nvPicPr>
      <xdr:blipFill>
        <a:blip r:embed="rId1"/>
        <a:stretch>
          <a:fillRect/>
        </a:stretch>
      </xdr:blipFill>
      <xdr:spPr>
        <a:xfrm>
          <a:off x="5695950" y="73132950"/>
          <a:ext cx="95250" cy="152400"/>
        </a:xfrm>
        <a:prstGeom prst="rect">
          <a:avLst/>
        </a:prstGeom>
        <a:noFill/>
        <a:ln w="9525" cmpd="sng">
          <a:noFill/>
        </a:ln>
      </xdr:spPr>
    </xdr:pic>
    <xdr:clientData/>
  </xdr:twoCellAnchor>
  <xdr:twoCellAnchor editAs="oneCell">
    <xdr:from>
      <xdr:col>19</xdr:col>
      <xdr:colOff>0</xdr:colOff>
      <xdr:row>21</xdr:row>
      <xdr:rowOff>266700</xdr:rowOff>
    </xdr:from>
    <xdr:to>
      <xdr:col>19</xdr:col>
      <xdr:colOff>76200</xdr:colOff>
      <xdr:row>22</xdr:row>
      <xdr:rowOff>342900</xdr:rowOff>
    </xdr:to>
    <xdr:pic>
      <xdr:nvPicPr>
        <xdr:cNvPr id="8" name="Picture 8"/>
        <xdr:cNvPicPr preferRelativeResize="1">
          <a:picLocks noChangeAspect="1"/>
        </xdr:cNvPicPr>
      </xdr:nvPicPr>
      <xdr:blipFill>
        <a:blip r:embed="rId1"/>
        <a:stretch>
          <a:fillRect/>
        </a:stretch>
      </xdr:blipFill>
      <xdr:spPr>
        <a:xfrm>
          <a:off x="8153400" y="4400550"/>
          <a:ext cx="76200" cy="152400"/>
        </a:xfrm>
        <a:prstGeom prst="rect">
          <a:avLst/>
        </a:prstGeom>
        <a:noFill/>
        <a:ln w="9525" cmpd="sng">
          <a:noFill/>
        </a:ln>
      </xdr:spPr>
    </xdr:pic>
    <xdr:clientData/>
  </xdr:twoCellAnchor>
  <xdr:twoCellAnchor editAs="oneCell">
    <xdr:from>
      <xdr:col>13</xdr:col>
      <xdr:colOff>0</xdr:colOff>
      <xdr:row>376</xdr:row>
      <xdr:rowOff>0</xdr:rowOff>
    </xdr:from>
    <xdr:to>
      <xdr:col>13</xdr:col>
      <xdr:colOff>95250</xdr:colOff>
      <xdr:row>376</xdr:row>
      <xdr:rowOff>152400</xdr:rowOff>
    </xdr:to>
    <xdr:pic>
      <xdr:nvPicPr>
        <xdr:cNvPr id="9" name="Picture 9"/>
        <xdr:cNvPicPr preferRelativeResize="1">
          <a:picLocks noChangeAspect="1"/>
        </xdr:cNvPicPr>
      </xdr:nvPicPr>
      <xdr:blipFill>
        <a:blip r:embed="rId1"/>
        <a:stretch>
          <a:fillRect/>
        </a:stretch>
      </xdr:blipFill>
      <xdr:spPr>
        <a:xfrm>
          <a:off x="5695950" y="64436625"/>
          <a:ext cx="95250" cy="152400"/>
        </a:xfrm>
        <a:prstGeom prst="rect">
          <a:avLst/>
        </a:prstGeom>
        <a:noFill/>
        <a:ln w="9525" cmpd="sng">
          <a:noFill/>
        </a:ln>
      </xdr:spPr>
    </xdr:pic>
    <xdr:clientData/>
  </xdr:twoCellAnchor>
  <xdr:twoCellAnchor editAs="oneCell">
    <xdr:from>
      <xdr:col>1</xdr:col>
      <xdr:colOff>0</xdr:colOff>
      <xdr:row>376</xdr:row>
      <xdr:rowOff>0</xdr:rowOff>
    </xdr:from>
    <xdr:to>
      <xdr:col>3</xdr:col>
      <xdr:colOff>85725</xdr:colOff>
      <xdr:row>377</xdr:row>
      <xdr:rowOff>0</xdr:rowOff>
    </xdr:to>
    <xdr:pic>
      <xdr:nvPicPr>
        <xdr:cNvPr id="10" name="Picture 10">
          <a:hlinkClick r:id="rId4"/>
        </xdr:cNvPr>
        <xdr:cNvPicPr preferRelativeResize="1">
          <a:picLocks noChangeAspect="1"/>
        </xdr:cNvPicPr>
      </xdr:nvPicPr>
      <xdr:blipFill>
        <a:blip r:embed="rId2"/>
        <a:stretch>
          <a:fillRect/>
        </a:stretch>
      </xdr:blipFill>
      <xdr:spPr>
        <a:xfrm>
          <a:off x="1390650" y="64436625"/>
          <a:ext cx="762000" cy="390525"/>
        </a:xfrm>
        <a:prstGeom prst="rect">
          <a:avLst/>
        </a:prstGeom>
        <a:noFill/>
        <a:ln w="9525" cmpd="sng">
          <a:noFill/>
        </a:ln>
      </xdr:spPr>
    </xdr:pic>
    <xdr:clientData/>
  </xdr:twoCellAnchor>
  <xdr:twoCellAnchor editAs="oneCell">
    <xdr:from>
      <xdr:col>13</xdr:col>
      <xdr:colOff>0</xdr:colOff>
      <xdr:row>348</xdr:row>
      <xdr:rowOff>0</xdr:rowOff>
    </xdr:from>
    <xdr:to>
      <xdr:col>13</xdr:col>
      <xdr:colOff>85725</xdr:colOff>
      <xdr:row>348</xdr:row>
      <xdr:rowOff>152400</xdr:rowOff>
    </xdr:to>
    <xdr:pic>
      <xdr:nvPicPr>
        <xdr:cNvPr id="11" name="Picture 11"/>
        <xdr:cNvPicPr preferRelativeResize="1">
          <a:picLocks noChangeAspect="1"/>
        </xdr:cNvPicPr>
      </xdr:nvPicPr>
      <xdr:blipFill>
        <a:blip r:embed="rId1"/>
        <a:stretch>
          <a:fillRect/>
        </a:stretch>
      </xdr:blipFill>
      <xdr:spPr>
        <a:xfrm>
          <a:off x="5695950" y="59912250"/>
          <a:ext cx="85725" cy="152400"/>
        </a:xfrm>
        <a:prstGeom prst="rect">
          <a:avLst/>
        </a:prstGeom>
        <a:noFill/>
        <a:ln w="9525" cmpd="sng">
          <a:noFill/>
        </a:ln>
      </xdr:spPr>
    </xdr:pic>
    <xdr:clientData/>
  </xdr:twoCellAnchor>
  <xdr:twoCellAnchor editAs="oneCell">
    <xdr:from>
      <xdr:col>0</xdr:col>
      <xdr:colOff>1323975</xdr:colOff>
      <xdr:row>348</xdr:row>
      <xdr:rowOff>0</xdr:rowOff>
    </xdr:from>
    <xdr:to>
      <xdr:col>3</xdr:col>
      <xdr:colOff>0</xdr:colOff>
      <xdr:row>349</xdr:row>
      <xdr:rowOff>0</xdr:rowOff>
    </xdr:to>
    <xdr:pic>
      <xdr:nvPicPr>
        <xdr:cNvPr id="12" name="Picture 12">
          <a:hlinkClick r:id="rId6"/>
        </xdr:cNvPr>
        <xdr:cNvPicPr preferRelativeResize="1">
          <a:picLocks noChangeAspect="1"/>
        </xdr:cNvPicPr>
      </xdr:nvPicPr>
      <xdr:blipFill>
        <a:blip r:embed="rId2"/>
        <a:stretch>
          <a:fillRect/>
        </a:stretch>
      </xdr:blipFill>
      <xdr:spPr>
        <a:xfrm>
          <a:off x="1323975" y="59912250"/>
          <a:ext cx="742950" cy="409575"/>
        </a:xfrm>
        <a:prstGeom prst="rect">
          <a:avLst/>
        </a:prstGeom>
        <a:noFill/>
        <a:ln w="9525" cmpd="sng">
          <a:noFill/>
        </a:ln>
      </xdr:spPr>
    </xdr:pic>
    <xdr:clientData/>
  </xdr:twoCellAnchor>
  <xdr:twoCellAnchor editAs="oneCell">
    <xdr:from>
      <xdr:col>13</xdr:col>
      <xdr:colOff>0</xdr:colOff>
      <xdr:row>334</xdr:row>
      <xdr:rowOff>0</xdr:rowOff>
    </xdr:from>
    <xdr:to>
      <xdr:col>13</xdr:col>
      <xdr:colOff>85725</xdr:colOff>
      <xdr:row>334</xdr:row>
      <xdr:rowOff>152400</xdr:rowOff>
    </xdr:to>
    <xdr:pic>
      <xdr:nvPicPr>
        <xdr:cNvPr id="13" name="Picture 13"/>
        <xdr:cNvPicPr preferRelativeResize="1">
          <a:picLocks noChangeAspect="1"/>
        </xdr:cNvPicPr>
      </xdr:nvPicPr>
      <xdr:blipFill>
        <a:blip r:embed="rId1"/>
        <a:stretch>
          <a:fillRect/>
        </a:stretch>
      </xdr:blipFill>
      <xdr:spPr>
        <a:xfrm>
          <a:off x="5695950" y="57511950"/>
          <a:ext cx="85725" cy="152400"/>
        </a:xfrm>
        <a:prstGeom prst="rect">
          <a:avLst/>
        </a:prstGeom>
        <a:noFill/>
        <a:ln w="9525" cmpd="sng">
          <a:noFill/>
        </a:ln>
      </xdr:spPr>
    </xdr:pic>
    <xdr:clientData/>
  </xdr:twoCellAnchor>
  <xdr:twoCellAnchor editAs="oneCell">
    <xdr:from>
      <xdr:col>13</xdr:col>
      <xdr:colOff>0</xdr:colOff>
      <xdr:row>251</xdr:row>
      <xdr:rowOff>0</xdr:rowOff>
    </xdr:from>
    <xdr:to>
      <xdr:col>13</xdr:col>
      <xdr:colOff>85725</xdr:colOff>
      <xdr:row>252</xdr:row>
      <xdr:rowOff>0</xdr:rowOff>
    </xdr:to>
    <xdr:pic>
      <xdr:nvPicPr>
        <xdr:cNvPr id="14" name="Picture 14"/>
        <xdr:cNvPicPr preferRelativeResize="1">
          <a:picLocks noChangeAspect="1"/>
        </xdr:cNvPicPr>
      </xdr:nvPicPr>
      <xdr:blipFill>
        <a:blip r:embed="rId1"/>
        <a:stretch>
          <a:fillRect/>
        </a:stretch>
      </xdr:blipFill>
      <xdr:spPr>
        <a:xfrm>
          <a:off x="5695950" y="43834050"/>
          <a:ext cx="85725" cy="152400"/>
        </a:xfrm>
        <a:prstGeom prst="rect">
          <a:avLst/>
        </a:prstGeom>
        <a:noFill/>
        <a:ln w="9525" cmpd="sng">
          <a:noFill/>
        </a:ln>
      </xdr:spPr>
    </xdr:pic>
    <xdr:clientData/>
  </xdr:twoCellAnchor>
  <xdr:twoCellAnchor editAs="oneCell">
    <xdr:from>
      <xdr:col>13</xdr:col>
      <xdr:colOff>0</xdr:colOff>
      <xdr:row>273</xdr:row>
      <xdr:rowOff>0</xdr:rowOff>
    </xdr:from>
    <xdr:to>
      <xdr:col>13</xdr:col>
      <xdr:colOff>85725</xdr:colOff>
      <xdr:row>273</xdr:row>
      <xdr:rowOff>152400</xdr:rowOff>
    </xdr:to>
    <xdr:pic>
      <xdr:nvPicPr>
        <xdr:cNvPr id="15" name="Picture 15"/>
        <xdr:cNvPicPr preferRelativeResize="1">
          <a:picLocks noChangeAspect="1"/>
        </xdr:cNvPicPr>
      </xdr:nvPicPr>
      <xdr:blipFill>
        <a:blip r:embed="rId1"/>
        <a:stretch>
          <a:fillRect/>
        </a:stretch>
      </xdr:blipFill>
      <xdr:spPr>
        <a:xfrm>
          <a:off x="5695950" y="47186850"/>
          <a:ext cx="85725" cy="152400"/>
        </a:xfrm>
        <a:prstGeom prst="rect">
          <a:avLst/>
        </a:prstGeom>
        <a:noFill/>
        <a:ln w="9525" cmpd="sng">
          <a:noFill/>
        </a:ln>
      </xdr:spPr>
    </xdr:pic>
    <xdr:clientData/>
  </xdr:twoCellAnchor>
  <xdr:twoCellAnchor editAs="oneCell">
    <xdr:from>
      <xdr:col>13</xdr:col>
      <xdr:colOff>0</xdr:colOff>
      <xdr:row>297</xdr:row>
      <xdr:rowOff>0</xdr:rowOff>
    </xdr:from>
    <xdr:to>
      <xdr:col>13</xdr:col>
      <xdr:colOff>85725</xdr:colOff>
      <xdr:row>298</xdr:row>
      <xdr:rowOff>0</xdr:rowOff>
    </xdr:to>
    <xdr:pic>
      <xdr:nvPicPr>
        <xdr:cNvPr id="16" name="Picture 16"/>
        <xdr:cNvPicPr preferRelativeResize="1">
          <a:picLocks noChangeAspect="1"/>
        </xdr:cNvPicPr>
      </xdr:nvPicPr>
      <xdr:blipFill>
        <a:blip r:embed="rId1"/>
        <a:stretch>
          <a:fillRect/>
        </a:stretch>
      </xdr:blipFill>
      <xdr:spPr>
        <a:xfrm>
          <a:off x="5695950" y="51244500"/>
          <a:ext cx="85725" cy="152400"/>
        </a:xfrm>
        <a:prstGeom prst="rect">
          <a:avLst/>
        </a:prstGeom>
        <a:noFill/>
        <a:ln w="9525" cmpd="sng">
          <a:noFill/>
        </a:ln>
      </xdr:spPr>
    </xdr:pic>
    <xdr:clientData/>
  </xdr:twoCellAnchor>
  <xdr:twoCellAnchor editAs="oneCell">
    <xdr:from>
      <xdr:col>1</xdr:col>
      <xdr:colOff>0</xdr:colOff>
      <xdr:row>273</xdr:row>
      <xdr:rowOff>0</xdr:rowOff>
    </xdr:from>
    <xdr:to>
      <xdr:col>2</xdr:col>
      <xdr:colOff>0</xdr:colOff>
      <xdr:row>274</xdr:row>
      <xdr:rowOff>0</xdr:rowOff>
    </xdr:to>
    <xdr:pic>
      <xdr:nvPicPr>
        <xdr:cNvPr id="17" name="Picture 17">
          <a:hlinkClick r:id="rId9"/>
        </xdr:cNvPr>
        <xdr:cNvPicPr preferRelativeResize="1">
          <a:picLocks noChangeAspect="1"/>
        </xdr:cNvPicPr>
      </xdr:nvPicPr>
      <xdr:blipFill>
        <a:blip r:embed="rId7"/>
        <a:stretch>
          <a:fillRect/>
        </a:stretch>
      </xdr:blipFill>
      <xdr:spPr>
        <a:xfrm>
          <a:off x="1390650" y="47186850"/>
          <a:ext cx="285750" cy="333375"/>
        </a:xfrm>
        <a:prstGeom prst="rect">
          <a:avLst/>
        </a:prstGeom>
        <a:noFill/>
        <a:ln w="9525" cmpd="sng">
          <a:noFill/>
        </a:ln>
      </xdr:spPr>
    </xdr:pic>
    <xdr:clientData/>
  </xdr:twoCellAnchor>
  <xdr:twoCellAnchor editAs="oneCell">
    <xdr:from>
      <xdr:col>1</xdr:col>
      <xdr:colOff>0</xdr:colOff>
      <xdr:row>250</xdr:row>
      <xdr:rowOff>0</xdr:rowOff>
    </xdr:from>
    <xdr:to>
      <xdr:col>2</xdr:col>
      <xdr:colOff>0</xdr:colOff>
      <xdr:row>251</xdr:row>
      <xdr:rowOff>0</xdr:rowOff>
    </xdr:to>
    <xdr:pic>
      <xdr:nvPicPr>
        <xdr:cNvPr id="18" name="Picture 18">
          <a:hlinkClick r:id="rId11"/>
        </xdr:cNvPr>
        <xdr:cNvPicPr preferRelativeResize="1">
          <a:picLocks noChangeAspect="1"/>
        </xdr:cNvPicPr>
      </xdr:nvPicPr>
      <xdr:blipFill>
        <a:blip r:embed="rId7"/>
        <a:stretch>
          <a:fillRect/>
        </a:stretch>
      </xdr:blipFill>
      <xdr:spPr>
        <a:xfrm>
          <a:off x="1390650" y="43529250"/>
          <a:ext cx="285750" cy="304800"/>
        </a:xfrm>
        <a:prstGeom prst="rect">
          <a:avLst/>
        </a:prstGeom>
        <a:noFill/>
        <a:ln w="9525" cmpd="sng">
          <a:noFill/>
        </a:ln>
      </xdr:spPr>
    </xdr:pic>
    <xdr:clientData/>
  </xdr:twoCellAnchor>
  <xdr:twoCellAnchor editAs="oneCell">
    <xdr:from>
      <xdr:col>1</xdr:col>
      <xdr:colOff>0</xdr:colOff>
      <xdr:row>296</xdr:row>
      <xdr:rowOff>0</xdr:rowOff>
    </xdr:from>
    <xdr:to>
      <xdr:col>2</xdr:col>
      <xdr:colOff>0</xdr:colOff>
      <xdr:row>297</xdr:row>
      <xdr:rowOff>0</xdr:rowOff>
    </xdr:to>
    <xdr:pic>
      <xdr:nvPicPr>
        <xdr:cNvPr id="19" name="Picture 19">
          <a:hlinkClick r:id="rId13"/>
        </xdr:cNvPr>
        <xdr:cNvPicPr preferRelativeResize="1">
          <a:picLocks noChangeAspect="1"/>
        </xdr:cNvPicPr>
      </xdr:nvPicPr>
      <xdr:blipFill>
        <a:blip r:embed="rId7"/>
        <a:stretch>
          <a:fillRect/>
        </a:stretch>
      </xdr:blipFill>
      <xdr:spPr>
        <a:xfrm>
          <a:off x="1390650" y="50873025"/>
          <a:ext cx="285750" cy="371475"/>
        </a:xfrm>
        <a:prstGeom prst="rect">
          <a:avLst/>
        </a:prstGeom>
        <a:noFill/>
        <a:ln w="9525" cmpd="sng">
          <a:noFill/>
        </a:ln>
      </xdr:spPr>
    </xdr:pic>
    <xdr:clientData/>
  </xdr:twoCellAnchor>
  <xdr:twoCellAnchor editAs="oneCell">
    <xdr:from>
      <xdr:col>2</xdr:col>
      <xdr:colOff>0</xdr:colOff>
      <xdr:row>55</xdr:row>
      <xdr:rowOff>19050</xdr:rowOff>
    </xdr:from>
    <xdr:to>
      <xdr:col>3</xdr:col>
      <xdr:colOff>66675</xdr:colOff>
      <xdr:row>56</xdr:row>
      <xdr:rowOff>104775</xdr:rowOff>
    </xdr:to>
    <xdr:pic>
      <xdr:nvPicPr>
        <xdr:cNvPr id="20" name="Picture 20">
          <a:hlinkClick r:id="rId16"/>
        </xdr:cNvPr>
        <xdr:cNvPicPr preferRelativeResize="1">
          <a:picLocks noChangeAspect="1"/>
        </xdr:cNvPicPr>
      </xdr:nvPicPr>
      <xdr:blipFill>
        <a:blip r:embed="rId14"/>
        <a:stretch>
          <a:fillRect/>
        </a:stretch>
      </xdr:blipFill>
      <xdr:spPr>
        <a:xfrm>
          <a:off x="1676400" y="10115550"/>
          <a:ext cx="457200" cy="457200"/>
        </a:xfrm>
        <a:prstGeom prst="rect">
          <a:avLst/>
        </a:prstGeom>
        <a:noFill/>
        <a:ln w="9525" cmpd="sng">
          <a:noFill/>
        </a:ln>
      </xdr:spPr>
    </xdr:pic>
    <xdr:clientData/>
  </xdr:twoCellAnchor>
  <xdr:twoCellAnchor editAs="oneCell">
    <xdr:from>
      <xdr:col>13</xdr:col>
      <xdr:colOff>0</xdr:colOff>
      <xdr:row>63</xdr:row>
      <xdr:rowOff>0</xdr:rowOff>
    </xdr:from>
    <xdr:to>
      <xdr:col>13</xdr:col>
      <xdr:colOff>76200</xdr:colOff>
      <xdr:row>64</xdr:row>
      <xdr:rowOff>0</xdr:rowOff>
    </xdr:to>
    <xdr:pic>
      <xdr:nvPicPr>
        <xdr:cNvPr id="21" name="Picture 21"/>
        <xdr:cNvPicPr preferRelativeResize="1">
          <a:picLocks noChangeAspect="1"/>
        </xdr:cNvPicPr>
      </xdr:nvPicPr>
      <xdr:blipFill>
        <a:blip r:embed="rId1"/>
        <a:stretch>
          <a:fillRect/>
        </a:stretch>
      </xdr:blipFill>
      <xdr:spPr>
        <a:xfrm>
          <a:off x="5695950" y="11877675"/>
          <a:ext cx="76200" cy="152400"/>
        </a:xfrm>
        <a:prstGeom prst="rect">
          <a:avLst/>
        </a:prstGeom>
        <a:noFill/>
        <a:ln w="9525" cmpd="sng">
          <a:noFill/>
        </a:ln>
      </xdr:spPr>
    </xdr:pic>
    <xdr:clientData/>
  </xdr:twoCellAnchor>
  <xdr:twoCellAnchor editAs="oneCell">
    <xdr:from>
      <xdr:col>13</xdr:col>
      <xdr:colOff>0</xdr:colOff>
      <xdr:row>69</xdr:row>
      <xdr:rowOff>0</xdr:rowOff>
    </xdr:from>
    <xdr:to>
      <xdr:col>13</xdr:col>
      <xdr:colOff>76200</xdr:colOff>
      <xdr:row>70</xdr:row>
      <xdr:rowOff>0</xdr:rowOff>
    </xdr:to>
    <xdr:pic>
      <xdr:nvPicPr>
        <xdr:cNvPr id="22" name="Picture 22"/>
        <xdr:cNvPicPr preferRelativeResize="1">
          <a:picLocks noChangeAspect="1"/>
        </xdr:cNvPicPr>
      </xdr:nvPicPr>
      <xdr:blipFill>
        <a:blip r:embed="rId1"/>
        <a:stretch>
          <a:fillRect/>
        </a:stretch>
      </xdr:blipFill>
      <xdr:spPr>
        <a:xfrm>
          <a:off x="5695950" y="12792075"/>
          <a:ext cx="76200" cy="152400"/>
        </a:xfrm>
        <a:prstGeom prst="rect">
          <a:avLst/>
        </a:prstGeom>
        <a:noFill/>
        <a:ln w="9525" cmpd="sng">
          <a:noFill/>
        </a:ln>
      </xdr:spPr>
    </xdr:pic>
    <xdr:clientData/>
  </xdr:twoCellAnchor>
  <xdr:twoCellAnchor editAs="oneCell">
    <xdr:from>
      <xdr:col>13</xdr:col>
      <xdr:colOff>0</xdr:colOff>
      <xdr:row>75</xdr:row>
      <xdr:rowOff>0</xdr:rowOff>
    </xdr:from>
    <xdr:to>
      <xdr:col>13</xdr:col>
      <xdr:colOff>76200</xdr:colOff>
      <xdr:row>76</xdr:row>
      <xdr:rowOff>0</xdr:rowOff>
    </xdr:to>
    <xdr:pic>
      <xdr:nvPicPr>
        <xdr:cNvPr id="23" name="Picture 23"/>
        <xdr:cNvPicPr preferRelativeResize="1">
          <a:picLocks noChangeAspect="1"/>
        </xdr:cNvPicPr>
      </xdr:nvPicPr>
      <xdr:blipFill>
        <a:blip r:embed="rId1"/>
        <a:stretch>
          <a:fillRect/>
        </a:stretch>
      </xdr:blipFill>
      <xdr:spPr>
        <a:xfrm>
          <a:off x="5695950" y="13706475"/>
          <a:ext cx="76200" cy="152400"/>
        </a:xfrm>
        <a:prstGeom prst="rect">
          <a:avLst/>
        </a:prstGeom>
        <a:noFill/>
        <a:ln w="9525" cmpd="sng">
          <a:noFill/>
        </a:ln>
      </xdr:spPr>
    </xdr:pic>
    <xdr:clientData/>
  </xdr:twoCellAnchor>
  <xdr:twoCellAnchor editAs="oneCell">
    <xdr:from>
      <xdr:col>13</xdr:col>
      <xdr:colOff>0</xdr:colOff>
      <xdr:row>82</xdr:row>
      <xdr:rowOff>0</xdr:rowOff>
    </xdr:from>
    <xdr:to>
      <xdr:col>13</xdr:col>
      <xdr:colOff>95250</xdr:colOff>
      <xdr:row>82</xdr:row>
      <xdr:rowOff>152400</xdr:rowOff>
    </xdr:to>
    <xdr:pic>
      <xdr:nvPicPr>
        <xdr:cNvPr id="24" name="Picture 24"/>
        <xdr:cNvPicPr preferRelativeResize="1">
          <a:picLocks noChangeAspect="1"/>
        </xdr:cNvPicPr>
      </xdr:nvPicPr>
      <xdr:blipFill>
        <a:blip r:embed="rId1"/>
        <a:stretch>
          <a:fillRect/>
        </a:stretch>
      </xdr:blipFill>
      <xdr:spPr>
        <a:xfrm>
          <a:off x="5695950" y="14944725"/>
          <a:ext cx="95250" cy="152400"/>
        </a:xfrm>
        <a:prstGeom prst="rect">
          <a:avLst/>
        </a:prstGeom>
        <a:noFill/>
        <a:ln w="9525" cmpd="sng">
          <a:noFill/>
        </a:ln>
      </xdr:spPr>
    </xdr:pic>
    <xdr:clientData/>
  </xdr:twoCellAnchor>
  <xdr:twoCellAnchor editAs="oneCell">
    <xdr:from>
      <xdr:col>13</xdr:col>
      <xdr:colOff>0</xdr:colOff>
      <xdr:row>90</xdr:row>
      <xdr:rowOff>0</xdr:rowOff>
    </xdr:from>
    <xdr:to>
      <xdr:col>13</xdr:col>
      <xdr:colOff>95250</xdr:colOff>
      <xdr:row>91</xdr:row>
      <xdr:rowOff>0</xdr:rowOff>
    </xdr:to>
    <xdr:pic>
      <xdr:nvPicPr>
        <xdr:cNvPr id="25" name="Picture 25"/>
        <xdr:cNvPicPr preferRelativeResize="1">
          <a:picLocks noChangeAspect="1"/>
        </xdr:cNvPicPr>
      </xdr:nvPicPr>
      <xdr:blipFill>
        <a:blip r:embed="rId1"/>
        <a:stretch>
          <a:fillRect/>
        </a:stretch>
      </xdr:blipFill>
      <xdr:spPr>
        <a:xfrm>
          <a:off x="5695950" y="16487775"/>
          <a:ext cx="95250" cy="152400"/>
        </a:xfrm>
        <a:prstGeom prst="rect">
          <a:avLst/>
        </a:prstGeom>
        <a:noFill/>
        <a:ln w="9525" cmpd="sng">
          <a:noFill/>
        </a:ln>
      </xdr:spPr>
    </xdr:pic>
    <xdr:clientData/>
  </xdr:twoCellAnchor>
  <xdr:twoCellAnchor editAs="oneCell">
    <xdr:from>
      <xdr:col>13</xdr:col>
      <xdr:colOff>0</xdr:colOff>
      <xdr:row>96</xdr:row>
      <xdr:rowOff>0</xdr:rowOff>
    </xdr:from>
    <xdr:to>
      <xdr:col>13</xdr:col>
      <xdr:colOff>95250</xdr:colOff>
      <xdr:row>97</xdr:row>
      <xdr:rowOff>0</xdr:rowOff>
    </xdr:to>
    <xdr:pic>
      <xdr:nvPicPr>
        <xdr:cNvPr id="26" name="Picture 26"/>
        <xdr:cNvPicPr preferRelativeResize="1">
          <a:picLocks noChangeAspect="1"/>
        </xdr:cNvPicPr>
      </xdr:nvPicPr>
      <xdr:blipFill>
        <a:blip r:embed="rId1"/>
        <a:stretch>
          <a:fillRect/>
        </a:stretch>
      </xdr:blipFill>
      <xdr:spPr>
        <a:xfrm>
          <a:off x="5695950" y="17402175"/>
          <a:ext cx="95250" cy="152400"/>
        </a:xfrm>
        <a:prstGeom prst="rect">
          <a:avLst/>
        </a:prstGeom>
        <a:noFill/>
        <a:ln w="9525" cmpd="sng">
          <a:noFill/>
        </a:ln>
      </xdr:spPr>
    </xdr:pic>
    <xdr:clientData/>
  </xdr:twoCellAnchor>
  <xdr:twoCellAnchor editAs="oneCell">
    <xdr:from>
      <xdr:col>13</xdr:col>
      <xdr:colOff>0</xdr:colOff>
      <xdr:row>102</xdr:row>
      <xdr:rowOff>0</xdr:rowOff>
    </xdr:from>
    <xdr:to>
      <xdr:col>13</xdr:col>
      <xdr:colOff>95250</xdr:colOff>
      <xdr:row>103</xdr:row>
      <xdr:rowOff>0</xdr:rowOff>
    </xdr:to>
    <xdr:pic>
      <xdr:nvPicPr>
        <xdr:cNvPr id="27" name="Picture 27"/>
        <xdr:cNvPicPr preferRelativeResize="1">
          <a:picLocks noChangeAspect="1"/>
        </xdr:cNvPicPr>
      </xdr:nvPicPr>
      <xdr:blipFill>
        <a:blip r:embed="rId1"/>
        <a:stretch>
          <a:fillRect/>
        </a:stretch>
      </xdr:blipFill>
      <xdr:spPr>
        <a:xfrm>
          <a:off x="5695950" y="18316575"/>
          <a:ext cx="95250" cy="152400"/>
        </a:xfrm>
        <a:prstGeom prst="rect">
          <a:avLst/>
        </a:prstGeom>
        <a:noFill/>
        <a:ln w="9525" cmpd="sng">
          <a:noFill/>
        </a:ln>
      </xdr:spPr>
    </xdr:pic>
    <xdr:clientData/>
  </xdr:twoCellAnchor>
  <xdr:twoCellAnchor editAs="oneCell">
    <xdr:from>
      <xdr:col>2</xdr:col>
      <xdr:colOff>0</xdr:colOff>
      <xdr:row>82</xdr:row>
      <xdr:rowOff>0</xdr:rowOff>
    </xdr:from>
    <xdr:to>
      <xdr:col>3</xdr:col>
      <xdr:colOff>66675</xdr:colOff>
      <xdr:row>83</xdr:row>
      <xdr:rowOff>0</xdr:rowOff>
    </xdr:to>
    <xdr:pic>
      <xdr:nvPicPr>
        <xdr:cNvPr id="28" name="Picture 28">
          <a:hlinkClick r:id="rId19"/>
        </xdr:cNvPr>
        <xdr:cNvPicPr preferRelativeResize="1">
          <a:picLocks noChangeAspect="1"/>
        </xdr:cNvPicPr>
      </xdr:nvPicPr>
      <xdr:blipFill>
        <a:blip r:embed="rId17"/>
        <a:stretch>
          <a:fillRect/>
        </a:stretch>
      </xdr:blipFill>
      <xdr:spPr>
        <a:xfrm>
          <a:off x="1676400" y="14944725"/>
          <a:ext cx="457200" cy="476250"/>
        </a:xfrm>
        <a:prstGeom prst="rect">
          <a:avLst/>
        </a:prstGeom>
        <a:noFill/>
        <a:ln w="9525" cmpd="sng">
          <a:noFill/>
        </a:ln>
      </xdr:spPr>
    </xdr:pic>
    <xdr:clientData/>
  </xdr:twoCellAnchor>
  <xdr:twoCellAnchor editAs="oneCell">
    <xdr:from>
      <xdr:col>13</xdr:col>
      <xdr:colOff>0</xdr:colOff>
      <xdr:row>109</xdr:row>
      <xdr:rowOff>0</xdr:rowOff>
    </xdr:from>
    <xdr:to>
      <xdr:col>13</xdr:col>
      <xdr:colOff>95250</xdr:colOff>
      <xdr:row>109</xdr:row>
      <xdr:rowOff>152400</xdr:rowOff>
    </xdr:to>
    <xdr:pic>
      <xdr:nvPicPr>
        <xdr:cNvPr id="29" name="Picture 29"/>
        <xdr:cNvPicPr preferRelativeResize="1">
          <a:picLocks noChangeAspect="1"/>
        </xdr:cNvPicPr>
      </xdr:nvPicPr>
      <xdr:blipFill>
        <a:blip r:embed="rId1"/>
        <a:stretch>
          <a:fillRect/>
        </a:stretch>
      </xdr:blipFill>
      <xdr:spPr>
        <a:xfrm>
          <a:off x="5695950" y="19564350"/>
          <a:ext cx="95250" cy="152400"/>
        </a:xfrm>
        <a:prstGeom prst="rect">
          <a:avLst/>
        </a:prstGeom>
        <a:noFill/>
        <a:ln w="9525" cmpd="sng">
          <a:noFill/>
        </a:ln>
      </xdr:spPr>
    </xdr:pic>
    <xdr:clientData/>
  </xdr:twoCellAnchor>
  <xdr:twoCellAnchor editAs="oneCell">
    <xdr:from>
      <xdr:col>13</xdr:col>
      <xdr:colOff>0</xdr:colOff>
      <xdr:row>117</xdr:row>
      <xdr:rowOff>0</xdr:rowOff>
    </xdr:from>
    <xdr:to>
      <xdr:col>13</xdr:col>
      <xdr:colOff>95250</xdr:colOff>
      <xdr:row>118</xdr:row>
      <xdr:rowOff>0</xdr:rowOff>
    </xdr:to>
    <xdr:pic>
      <xdr:nvPicPr>
        <xdr:cNvPr id="30" name="Picture 30"/>
        <xdr:cNvPicPr preferRelativeResize="1">
          <a:picLocks noChangeAspect="1"/>
        </xdr:cNvPicPr>
      </xdr:nvPicPr>
      <xdr:blipFill>
        <a:blip r:embed="rId1"/>
        <a:stretch>
          <a:fillRect/>
        </a:stretch>
      </xdr:blipFill>
      <xdr:spPr>
        <a:xfrm>
          <a:off x="5695950" y="21078825"/>
          <a:ext cx="95250" cy="152400"/>
        </a:xfrm>
        <a:prstGeom prst="rect">
          <a:avLst/>
        </a:prstGeom>
        <a:noFill/>
        <a:ln w="9525" cmpd="sng">
          <a:noFill/>
        </a:ln>
      </xdr:spPr>
    </xdr:pic>
    <xdr:clientData/>
  </xdr:twoCellAnchor>
  <xdr:twoCellAnchor editAs="oneCell">
    <xdr:from>
      <xdr:col>13</xdr:col>
      <xdr:colOff>0</xdr:colOff>
      <xdr:row>123</xdr:row>
      <xdr:rowOff>0</xdr:rowOff>
    </xdr:from>
    <xdr:to>
      <xdr:col>13</xdr:col>
      <xdr:colOff>95250</xdr:colOff>
      <xdr:row>124</xdr:row>
      <xdr:rowOff>0</xdr:rowOff>
    </xdr:to>
    <xdr:pic>
      <xdr:nvPicPr>
        <xdr:cNvPr id="31" name="Picture 31"/>
        <xdr:cNvPicPr preferRelativeResize="1">
          <a:picLocks noChangeAspect="1"/>
        </xdr:cNvPicPr>
      </xdr:nvPicPr>
      <xdr:blipFill>
        <a:blip r:embed="rId1"/>
        <a:stretch>
          <a:fillRect/>
        </a:stretch>
      </xdr:blipFill>
      <xdr:spPr>
        <a:xfrm>
          <a:off x="5695950" y="21993225"/>
          <a:ext cx="95250" cy="152400"/>
        </a:xfrm>
        <a:prstGeom prst="rect">
          <a:avLst/>
        </a:prstGeom>
        <a:noFill/>
        <a:ln w="9525" cmpd="sng">
          <a:noFill/>
        </a:ln>
      </xdr:spPr>
    </xdr:pic>
    <xdr:clientData/>
  </xdr:twoCellAnchor>
  <xdr:twoCellAnchor editAs="oneCell">
    <xdr:from>
      <xdr:col>13</xdr:col>
      <xdr:colOff>0</xdr:colOff>
      <xdr:row>129</xdr:row>
      <xdr:rowOff>0</xdr:rowOff>
    </xdr:from>
    <xdr:to>
      <xdr:col>13</xdr:col>
      <xdr:colOff>95250</xdr:colOff>
      <xdr:row>130</xdr:row>
      <xdr:rowOff>0</xdr:rowOff>
    </xdr:to>
    <xdr:pic>
      <xdr:nvPicPr>
        <xdr:cNvPr id="32" name="Picture 32"/>
        <xdr:cNvPicPr preferRelativeResize="1">
          <a:picLocks noChangeAspect="1"/>
        </xdr:cNvPicPr>
      </xdr:nvPicPr>
      <xdr:blipFill>
        <a:blip r:embed="rId1"/>
        <a:stretch>
          <a:fillRect/>
        </a:stretch>
      </xdr:blipFill>
      <xdr:spPr>
        <a:xfrm>
          <a:off x="5695950" y="22907625"/>
          <a:ext cx="95250" cy="152400"/>
        </a:xfrm>
        <a:prstGeom prst="rect">
          <a:avLst/>
        </a:prstGeom>
        <a:noFill/>
        <a:ln w="9525" cmpd="sng">
          <a:noFill/>
        </a:ln>
      </xdr:spPr>
    </xdr:pic>
    <xdr:clientData/>
  </xdr:twoCellAnchor>
  <xdr:twoCellAnchor editAs="oneCell">
    <xdr:from>
      <xdr:col>13</xdr:col>
      <xdr:colOff>0</xdr:colOff>
      <xdr:row>165</xdr:row>
      <xdr:rowOff>0</xdr:rowOff>
    </xdr:from>
    <xdr:to>
      <xdr:col>13</xdr:col>
      <xdr:colOff>95250</xdr:colOff>
      <xdr:row>165</xdr:row>
      <xdr:rowOff>152400</xdr:rowOff>
    </xdr:to>
    <xdr:pic>
      <xdr:nvPicPr>
        <xdr:cNvPr id="33" name="Picture 33"/>
        <xdr:cNvPicPr preferRelativeResize="1">
          <a:picLocks noChangeAspect="1"/>
        </xdr:cNvPicPr>
      </xdr:nvPicPr>
      <xdr:blipFill>
        <a:blip r:embed="rId1"/>
        <a:stretch>
          <a:fillRect/>
        </a:stretch>
      </xdr:blipFill>
      <xdr:spPr>
        <a:xfrm>
          <a:off x="5695950" y="29108400"/>
          <a:ext cx="95250" cy="152400"/>
        </a:xfrm>
        <a:prstGeom prst="rect">
          <a:avLst/>
        </a:prstGeom>
        <a:noFill/>
        <a:ln w="9525" cmpd="sng">
          <a:noFill/>
        </a:ln>
      </xdr:spPr>
    </xdr:pic>
    <xdr:clientData/>
  </xdr:twoCellAnchor>
  <xdr:twoCellAnchor editAs="oneCell">
    <xdr:from>
      <xdr:col>13</xdr:col>
      <xdr:colOff>0</xdr:colOff>
      <xdr:row>173</xdr:row>
      <xdr:rowOff>0</xdr:rowOff>
    </xdr:from>
    <xdr:to>
      <xdr:col>13</xdr:col>
      <xdr:colOff>95250</xdr:colOff>
      <xdr:row>174</xdr:row>
      <xdr:rowOff>0</xdr:rowOff>
    </xdr:to>
    <xdr:pic>
      <xdr:nvPicPr>
        <xdr:cNvPr id="34" name="Picture 34"/>
        <xdr:cNvPicPr preferRelativeResize="1">
          <a:picLocks noChangeAspect="1"/>
        </xdr:cNvPicPr>
      </xdr:nvPicPr>
      <xdr:blipFill>
        <a:blip r:embed="rId1"/>
        <a:stretch>
          <a:fillRect/>
        </a:stretch>
      </xdr:blipFill>
      <xdr:spPr>
        <a:xfrm>
          <a:off x="5695950" y="30632400"/>
          <a:ext cx="95250" cy="152400"/>
        </a:xfrm>
        <a:prstGeom prst="rect">
          <a:avLst/>
        </a:prstGeom>
        <a:noFill/>
        <a:ln w="9525" cmpd="sng">
          <a:noFill/>
        </a:ln>
      </xdr:spPr>
    </xdr:pic>
    <xdr:clientData/>
  </xdr:twoCellAnchor>
  <xdr:twoCellAnchor editAs="oneCell">
    <xdr:from>
      <xdr:col>13</xdr:col>
      <xdr:colOff>0</xdr:colOff>
      <xdr:row>179</xdr:row>
      <xdr:rowOff>0</xdr:rowOff>
    </xdr:from>
    <xdr:to>
      <xdr:col>13</xdr:col>
      <xdr:colOff>95250</xdr:colOff>
      <xdr:row>180</xdr:row>
      <xdr:rowOff>0</xdr:rowOff>
    </xdr:to>
    <xdr:pic>
      <xdr:nvPicPr>
        <xdr:cNvPr id="35" name="Picture 35"/>
        <xdr:cNvPicPr preferRelativeResize="1">
          <a:picLocks noChangeAspect="1"/>
        </xdr:cNvPicPr>
      </xdr:nvPicPr>
      <xdr:blipFill>
        <a:blip r:embed="rId1"/>
        <a:stretch>
          <a:fillRect/>
        </a:stretch>
      </xdr:blipFill>
      <xdr:spPr>
        <a:xfrm>
          <a:off x="5695950" y="31546800"/>
          <a:ext cx="95250" cy="152400"/>
        </a:xfrm>
        <a:prstGeom prst="rect">
          <a:avLst/>
        </a:prstGeom>
        <a:noFill/>
        <a:ln w="9525" cmpd="sng">
          <a:noFill/>
        </a:ln>
      </xdr:spPr>
    </xdr:pic>
    <xdr:clientData/>
  </xdr:twoCellAnchor>
  <xdr:twoCellAnchor editAs="oneCell">
    <xdr:from>
      <xdr:col>13</xdr:col>
      <xdr:colOff>0</xdr:colOff>
      <xdr:row>185</xdr:row>
      <xdr:rowOff>0</xdr:rowOff>
    </xdr:from>
    <xdr:to>
      <xdr:col>13</xdr:col>
      <xdr:colOff>95250</xdr:colOff>
      <xdr:row>186</xdr:row>
      <xdr:rowOff>0</xdr:rowOff>
    </xdr:to>
    <xdr:pic>
      <xdr:nvPicPr>
        <xdr:cNvPr id="36" name="Picture 36"/>
        <xdr:cNvPicPr preferRelativeResize="1">
          <a:picLocks noChangeAspect="1"/>
        </xdr:cNvPicPr>
      </xdr:nvPicPr>
      <xdr:blipFill>
        <a:blip r:embed="rId1"/>
        <a:stretch>
          <a:fillRect/>
        </a:stretch>
      </xdr:blipFill>
      <xdr:spPr>
        <a:xfrm>
          <a:off x="5695950" y="32461200"/>
          <a:ext cx="95250" cy="152400"/>
        </a:xfrm>
        <a:prstGeom prst="rect">
          <a:avLst/>
        </a:prstGeom>
        <a:noFill/>
        <a:ln w="9525" cmpd="sng">
          <a:noFill/>
        </a:ln>
      </xdr:spPr>
    </xdr:pic>
    <xdr:clientData/>
  </xdr:twoCellAnchor>
  <xdr:twoCellAnchor editAs="oneCell">
    <xdr:from>
      <xdr:col>13</xdr:col>
      <xdr:colOff>0</xdr:colOff>
      <xdr:row>192</xdr:row>
      <xdr:rowOff>0</xdr:rowOff>
    </xdr:from>
    <xdr:to>
      <xdr:col>13</xdr:col>
      <xdr:colOff>95250</xdr:colOff>
      <xdr:row>192</xdr:row>
      <xdr:rowOff>152400</xdr:rowOff>
    </xdr:to>
    <xdr:pic>
      <xdr:nvPicPr>
        <xdr:cNvPr id="37" name="Picture 37"/>
        <xdr:cNvPicPr preferRelativeResize="1">
          <a:picLocks noChangeAspect="1"/>
        </xdr:cNvPicPr>
      </xdr:nvPicPr>
      <xdr:blipFill>
        <a:blip r:embed="rId1"/>
        <a:stretch>
          <a:fillRect/>
        </a:stretch>
      </xdr:blipFill>
      <xdr:spPr>
        <a:xfrm>
          <a:off x="5695950" y="33708975"/>
          <a:ext cx="95250" cy="152400"/>
        </a:xfrm>
        <a:prstGeom prst="rect">
          <a:avLst/>
        </a:prstGeom>
        <a:noFill/>
        <a:ln w="9525" cmpd="sng">
          <a:noFill/>
        </a:ln>
      </xdr:spPr>
    </xdr:pic>
    <xdr:clientData/>
  </xdr:twoCellAnchor>
  <xdr:twoCellAnchor editAs="oneCell">
    <xdr:from>
      <xdr:col>13</xdr:col>
      <xdr:colOff>0</xdr:colOff>
      <xdr:row>201</xdr:row>
      <xdr:rowOff>0</xdr:rowOff>
    </xdr:from>
    <xdr:to>
      <xdr:col>13</xdr:col>
      <xdr:colOff>95250</xdr:colOff>
      <xdr:row>202</xdr:row>
      <xdr:rowOff>0</xdr:rowOff>
    </xdr:to>
    <xdr:pic>
      <xdr:nvPicPr>
        <xdr:cNvPr id="38" name="Picture 38"/>
        <xdr:cNvPicPr preferRelativeResize="1">
          <a:picLocks noChangeAspect="1"/>
        </xdr:cNvPicPr>
      </xdr:nvPicPr>
      <xdr:blipFill>
        <a:blip r:embed="rId1"/>
        <a:stretch>
          <a:fillRect/>
        </a:stretch>
      </xdr:blipFill>
      <xdr:spPr>
        <a:xfrm>
          <a:off x="5695950" y="35394900"/>
          <a:ext cx="95250" cy="152400"/>
        </a:xfrm>
        <a:prstGeom prst="rect">
          <a:avLst/>
        </a:prstGeom>
        <a:noFill/>
        <a:ln w="9525" cmpd="sng">
          <a:noFill/>
        </a:ln>
      </xdr:spPr>
    </xdr:pic>
    <xdr:clientData/>
  </xdr:twoCellAnchor>
  <xdr:twoCellAnchor editAs="oneCell">
    <xdr:from>
      <xdr:col>13</xdr:col>
      <xdr:colOff>0</xdr:colOff>
      <xdr:row>207</xdr:row>
      <xdr:rowOff>0</xdr:rowOff>
    </xdr:from>
    <xdr:to>
      <xdr:col>13</xdr:col>
      <xdr:colOff>95250</xdr:colOff>
      <xdr:row>208</xdr:row>
      <xdr:rowOff>0</xdr:rowOff>
    </xdr:to>
    <xdr:pic>
      <xdr:nvPicPr>
        <xdr:cNvPr id="39" name="Picture 39"/>
        <xdr:cNvPicPr preferRelativeResize="1">
          <a:picLocks noChangeAspect="1"/>
        </xdr:cNvPicPr>
      </xdr:nvPicPr>
      <xdr:blipFill>
        <a:blip r:embed="rId1"/>
        <a:stretch>
          <a:fillRect/>
        </a:stretch>
      </xdr:blipFill>
      <xdr:spPr>
        <a:xfrm>
          <a:off x="5695950" y="36309300"/>
          <a:ext cx="95250" cy="152400"/>
        </a:xfrm>
        <a:prstGeom prst="rect">
          <a:avLst/>
        </a:prstGeom>
        <a:noFill/>
        <a:ln w="9525" cmpd="sng">
          <a:noFill/>
        </a:ln>
      </xdr:spPr>
    </xdr:pic>
    <xdr:clientData/>
  </xdr:twoCellAnchor>
  <xdr:twoCellAnchor editAs="oneCell">
    <xdr:from>
      <xdr:col>13</xdr:col>
      <xdr:colOff>0</xdr:colOff>
      <xdr:row>213</xdr:row>
      <xdr:rowOff>0</xdr:rowOff>
    </xdr:from>
    <xdr:to>
      <xdr:col>13</xdr:col>
      <xdr:colOff>95250</xdr:colOff>
      <xdr:row>214</xdr:row>
      <xdr:rowOff>0</xdr:rowOff>
    </xdr:to>
    <xdr:pic>
      <xdr:nvPicPr>
        <xdr:cNvPr id="40" name="Picture 40"/>
        <xdr:cNvPicPr preferRelativeResize="1">
          <a:picLocks noChangeAspect="1"/>
        </xdr:cNvPicPr>
      </xdr:nvPicPr>
      <xdr:blipFill>
        <a:blip r:embed="rId1"/>
        <a:stretch>
          <a:fillRect/>
        </a:stretch>
      </xdr:blipFill>
      <xdr:spPr>
        <a:xfrm>
          <a:off x="5695950" y="37223700"/>
          <a:ext cx="95250" cy="152400"/>
        </a:xfrm>
        <a:prstGeom prst="rect">
          <a:avLst/>
        </a:prstGeom>
        <a:noFill/>
        <a:ln w="9525" cmpd="sng">
          <a:noFill/>
        </a:ln>
      </xdr:spPr>
    </xdr:pic>
    <xdr:clientData/>
  </xdr:twoCellAnchor>
  <xdr:twoCellAnchor editAs="oneCell">
    <xdr:from>
      <xdr:col>2</xdr:col>
      <xdr:colOff>0</xdr:colOff>
      <xdr:row>109</xdr:row>
      <xdr:rowOff>0</xdr:rowOff>
    </xdr:from>
    <xdr:to>
      <xdr:col>3</xdr:col>
      <xdr:colOff>66675</xdr:colOff>
      <xdr:row>109</xdr:row>
      <xdr:rowOff>419100</xdr:rowOff>
    </xdr:to>
    <xdr:pic>
      <xdr:nvPicPr>
        <xdr:cNvPr id="41" name="Picture 41">
          <a:hlinkClick r:id="rId22"/>
        </xdr:cNvPr>
        <xdr:cNvPicPr preferRelativeResize="1">
          <a:picLocks noChangeAspect="1"/>
        </xdr:cNvPicPr>
      </xdr:nvPicPr>
      <xdr:blipFill>
        <a:blip r:embed="rId20"/>
        <a:stretch>
          <a:fillRect/>
        </a:stretch>
      </xdr:blipFill>
      <xdr:spPr>
        <a:xfrm>
          <a:off x="1676400" y="19564350"/>
          <a:ext cx="457200" cy="419100"/>
        </a:xfrm>
        <a:prstGeom prst="rect">
          <a:avLst/>
        </a:prstGeom>
        <a:noFill/>
        <a:ln w="9525" cmpd="sng">
          <a:noFill/>
        </a:ln>
      </xdr:spPr>
    </xdr:pic>
    <xdr:clientData/>
  </xdr:twoCellAnchor>
  <xdr:twoCellAnchor editAs="oneCell">
    <xdr:from>
      <xdr:col>2</xdr:col>
      <xdr:colOff>0</xdr:colOff>
      <xdr:row>192</xdr:row>
      <xdr:rowOff>0</xdr:rowOff>
    </xdr:from>
    <xdr:to>
      <xdr:col>3</xdr:col>
      <xdr:colOff>66675</xdr:colOff>
      <xdr:row>192</xdr:row>
      <xdr:rowOff>457200</xdr:rowOff>
    </xdr:to>
    <xdr:pic>
      <xdr:nvPicPr>
        <xdr:cNvPr id="42" name="Picture 42">
          <a:hlinkClick r:id="rId24"/>
        </xdr:cNvPr>
        <xdr:cNvPicPr preferRelativeResize="1">
          <a:picLocks noChangeAspect="1"/>
        </xdr:cNvPicPr>
      </xdr:nvPicPr>
      <xdr:blipFill>
        <a:blip r:embed="rId20"/>
        <a:stretch>
          <a:fillRect/>
        </a:stretch>
      </xdr:blipFill>
      <xdr:spPr>
        <a:xfrm>
          <a:off x="1676400" y="33708975"/>
          <a:ext cx="457200" cy="457200"/>
        </a:xfrm>
        <a:prstGeom prst="rect">
          <a:avLst/>
        </a:prstGeom>
        <a:noFill/>
        <a:ln w="9525" cmpd="sng">
          <a:noFill/>
        </a:ln>
      </xdr:spPr>
    </xdr:pic>
    <xdr:clientData/>
  </xdr:twoCellAnchor>
  <xdr:twoCellAnchor editAs="oneCell">
    <xdr:from>
      <xdr:col>2</xdr:col>
      <xdr:colOff>0</xdr:colOff>
      <xdr:row>165</xdr:row>
      <xdr:rowOff>0</xdr:rowOff>
    </xdr:from>
    <xdr:to>
      <xdr:col>3</xdr:col>
      <xdr:colOff>66675</xdr:colOff>
      <xdr:row>166</xdr:row>
      <xdr:rowOff>0</xdr:rowOff>
    </xdr:to>
    <xdr:pic>
      <xdr:nvPicPr>
        <xdr:cNvPr id="43" name="Picture 43">
          <a:hlinkClick r:id="rId27"/>
        </xdr:cNvPr>
        <xdr:cNvPicPr preferRelativeResize="1">
          <a:picLocks noChangeAspect="1"/>
        </xdr:cNvPicPr>
      </xdr:nvPicPr>
      <xdr:blipFill>
        <a:blip r:embed="rId25"/>
        <a:stretch>
          <a:fillRect/>
        </a:stretch>
      </xdr:blipFill>
      <xdr:spPr>
        <a:xfrm>
          <a:off x="1676400" y="29108400"/>
          <a:ext cx="457200" cy="457200"/>
        </a:xfrm>
        <a:prstGeom prst="rect">
          <a:avLst/>
        </a:prstGeom>
        <a:noFill/>
        <a:ln w="9525" cmpd="sng">
          <a:noFill/>
        </a:ln>
      </xdr:spPr>
    </xdr:pic>
    <xdr:clientData/>
  </xdr:twoCellAnchor>
  <xdr:twoCellAnchor editAs="oneCell">
    <xdr:from>
      <xdr:col>1</xdr:col>
      <xdr:colOff>57150</xdr:colOff>
      <xdr:row>334</xdr:row>
      <xdr:rowOff>0</xdr:rowOff>
    </xdr:from>
    <xdr:to>
      <xdr:col>2</xdr:col>
      <xdr:colOff>381000</xdr:colOff>
      <xdr:row>334</xdr:row>
      <xdr:rowOff>381000</xdr:rowOff>
    </xdr:to>
    <xdr:pic>
      <xdr:nvPicPr>
        <xdr:cNvPr id="44" name="Picture 44">
          <a:hlinkClick r:id="rId30"/>
        </xdr:cNvPr>
        <xdr:cNvPicPr preferRelativeResize="1">
          <a:picLocks noChangeAspect="1"/>
        </xdr:cNvPicPr>
      </xdr:nvPicPr>
      <xdr:blipFill>
        <a:blip r:embed="rId28"/>
        <a:stretch>
          <a:fillRect/>
        </a:stretch>
      </xdr:blipFill>
      <xdr:spPr>
        <a:xfrm>
          <a:off x="1447800" y="57511950"/>
          <a:ext cx="609600" cy="381000"/>
        </a:xfrm>
        <a:prstGeom prst="rect">
          <a:avLst/>
        </a:prstGeom>
        <a:noFill/>
        <a:ln w="9525" cmpd="sng">
          <a:noFill/>
        </a:ln>
      </xdr:spPr>
    </xdr:pic>
    <xdr:clientData/>
  </xdr:twoCellAnchor>
  <xdr:twoCellAnchor editAs="oneCell">
    <xdr:from>
      <xdr:col>13</xdr:col>
      <xdr:colOff>28575</xdr:colOff>
      <xdr:row>334</xdr:row>
      <xdr:rowOff>142875</xdr:rowOff>
    </xdr:from>
    <xdr:to>
      <xdr:col>15</xdr:col>
      <xdr:colOff>0</xdr:colOff>
      <xdr:row>334</xdr:row>
      <xdr:rowOff>381000</xdr:rowOff>
    </xdr:to>
    <xdr:pic>
      <xdr:nvPicPr>
        <xdr:cNvPr id="45" name="Picture 45">
          <a:hlinkClick r:id="rId32"/>
        </xdr:cNvPr>
        <xdr:cNvPicPr preferRelativeResize="1">
          <a:picLocks noChangeAspect="1"/>
        </xdr:cNvPicPr>
      </xdr:nvPicPr>
      <xdr:blipFill>
        <a:blip r:embed="rId2"/>
        <a:stretch>
          <a:fillRect/>
        </a:stretch>
      </xdr:blipFill>
      <xdr:spPr>
        <a:xfrm>
          <a:off x="5724525" y="57654825"/>
          <a:ext cx="409575" cy="238125"/>
        </a:xfrm>
        <a:prstGeom prst="rect">
          <a:avLst/>
        </a:prstGeom>
        <a:noFill/>
        <a:ln w="9525" cmpd="sng">
          <a:noFill/>
        </a:ln>
      </xdr:spPr>
    </xdr:pic>
    <xdr:clientData/>
  </xdr:twoCellAnchor>
  <xdr:twoCellAnchor editAs="oneCell">
    <xdr:from>
      <xdr:col>13</xdr:col>
      <xdr:colOff>0</xdr:colOff>
      <xdr:row>226</xdr:row>
      <xdr:rowOff>228600</xdr:rowOff>
    </xdr:from>
    <xdr:to>
      <xdr:col>14</xdr:col>
      <xdr:colOff>238125</xdr:colOff>
      <xdr:row>228</xdr:row>
      <xdr:rowOff>0</xdr:rowOff>
    </xdr:to>
    <xdr:pic>
      <xdr:nvPicPr>
        <xdr:cNvPr id="46" name="Picture 46">
          <a:hlinkClick r:id="rId34"/>
        </xdr:cNvPr>
        <xdr:cNvPicPr preferRelativeResize="1">
          <a:picLocks noChangeAspect="1"/>
        </xdr:cNvPicPr>
      </xdr:nvPicPr>
      <xdr:blipFill>
        <a:blip r:embed="rId7"/>
        <a:stretch>
          <a:fillRect/>
        </a:stretch>
      </xdr:blipFill>
      <xdr:spPr>
        <a:xfrm>
          <a:off x="5695950" y="39881175"/>
          <a:ext cx="381000" cy="295275"/>
        </a:xfrm>
        <a:prstGeom prst="rect">
          <a:avLst/>
        </a:prstGeom>
        <a:noFill/>
        <a:ln w="9525" cmpd="sng">
          <a:noFill/>
        </a:ln>
      </xdr:spPr>
    </xdr:pic>
    <xdr:clientData/>
  </xdr:twoCellAnchor>
  <xdr:twoCellAnchor editAs="oneCell">
    <xdr:from>
      <xdr:col>14</xdr:col>
      <xdr:colOff>295275</xdr:colOff>
      <xdr:row>56</xdr:row>
      <xdr:rowOff>0</xdr:rowOff>
    </xdr:from>
    <xdr:to>
      <xdr:col>16</xdr:col>
      <xdr:colOff>104775</xdr:colOff>
      <xdr:row>56</xdr:row>
      <xdr:rowOff>152400</xdr:rowOff>
    </xdr:to>
    <xdr:pic>
      <xdr:nvPicPr>
        <xdr:cNvPr id="47" name="Picture 47">
          <a:hlinkClick r:id="rId36"/>
        </xdr:cNvPr>
        <xdr:cNvPicPr preferRelativeResize="1">
          <a:picLocks noChangeAspect="1"/>
        </xdr:cNvPicPr>
      </xdr:nvPicPr>
      <xdr:blipFill>
        <a:blip r:embed="rId14"/>
        <a:stretch>
          <a:fillRect/>
        </a:stretch>
      </xdr:blipFill>
      <xdr:spPr>
        <a:xfrm>
          <a:off x="6134100" y="10467975"/>
          <a:ext cx="247650" cy="152400"/>
        </a:xfrm>
        <a:prstGeom prst="rect">
          <a:avLst/>
        </a:prstGeom>
        <a:noFill/>
        <a:ln w="9525" cmpd="sng">
          <a:noFill/>
        </a:ln>
      </xdr:spPr>
    </xdr:pic>
    <xdr:clientData/>
  </xdr:twoCellAnchor>
  <xdr:twoCellAnchor editAs="oneCell">
    <xdr:from>
      <xdr:col>2</xdr:col>
      <xdr:colOff>0</xdr:colOff>
      <xdr:row>457</xdr:row>
      <xdr:rowOff>0</xdr:rowOff>
    </xdr:from>
    <xdr:to>
      <xdr:col>3</xdr:col>
      <xdr:colOff>0</xdr:colOff>
      <xdr:row>458</xdr:row>
      <xdr:rowOff>0</xdr:rowOff>
    </xdr:to>
    <xdr:pic>
      <xdr:nvPicPr>
        <xdr:cNvPr id="48" name="Picture 48">
          <a:hlinkClick r:id="rId39"/>
        </xdr:cNvPr>
        <xdr:cNvPicPr preferRelativeResize="1">
          <a:picLocks noChangeAspect="1"/>
        </xdr:cNvPicPr>
      </xdr:nvPicPr>
      <xdr:blipFill>
        <a:blip r:embed="rId37"/>
        <a:stretch>
          <a:fillRect/>
        </a:stretch>
      </xdr:blipFill>
      <xdr:spPr>
        <a:xfrm>
          <a:off x="1676400" y="77809725"/>
          <a:ext cx="390525" cy="371475"/>
        </a:xfrm>
        <a:prstGeom prst="rect">
          <a:avLst/>
        </a:prstGeom>
        <a:noFill/>
        <a:ln w="9525" cmpd="sng">
          <a:noFill/>
        </a:ln>
      </xdr:spPr>
    </xdr:pic>
    <xdr:clientData/>
  </xdr:twoCellAnchor>
  <xdr:twoCellAnchor editAs="oneCell">
    <xdr:from>
      <xdr:col>1</xdr:col>
      <xdr:colOff>0</xdr:colOff>
      <xdr:row>430</xdr:row>
      <xdr:rowOff>0</xdr:rowOff>
    </xdr:from>
    <xdr:to>
      <xdr:col>3</xdr:col>
      <xdr:colOff>0</xdr:colOff>
      <xdr:row>431</xdr:row>
      <xdr:rowOff>0</xdr:rowOff>
    </xdr:to>
    <xdr:pic>
      <xdr:nvPicPr>
        <xdr:cNvPr id="49" name="Picture 49">
          <a:hlinkClick r:id="rId41"/>
        </xdr:cNvPr>
        <xdr:cNvPicPr preferRelativeResize="1">
          <a:picLocks noChangeAspect="1"/>
        </xdr:cNvPicPr>
      </xdr:nvPicPr>
      <xdr:blipFill>
        <a:blip r:embed="rId2"/>
        <a:stretch>
          <a:fillRect/>
        </a:stretch>
      </xdr:blipFill>
      <xdr:spPr>
        <a:xfrm>
          <a:off x="1390650" y="73132950"/>
          <a:ext cx="676275" cy="400050"/>
        </a:xfrm>
        <a:prstGeom prst="rect">
          <a:avLst/>
        </a:prstGeom>
        <a:noFill/>
        <a:ln w="9525" cmpd="sng">
          <a:noFill/>
        </a:ln>
      </xdr:spPr>
    </xdr:pic>
    <xdr:clientData/>
  </xdr:twoCellAnchor>
  <xdr:twoCellAnchor editAs="oneCell">
    <xdr:from>
      <xdr:col>13</xdr:col>
      <xdr:colOff>0</xdr:colOff>
      <xdr:row>607</xdr:row>
      <xdr:rowOff>0</xdr:rowOff>
    </xdr:from>
    <xdr:to>
      <xdr:col>13</xdr:col>
      <xdr:colOff>95250</xdr:colOff>
      <xdr:row>607</xdr:row>
      <xdr:rowOff>152400</xdr:rowOff>
    </xdr:to>
    <xdr:pic>
      <xdr:nvPicPr>
        <xdr:cNvPr id="50" name="Picture 50"/>
        <xdr:cNvPicPr preferRelativeResize="1">
          <a:picLocks noChangeAspect="1"/>
        </xdr:cNvPicPr>
      </xdr:nvPicPr>
      <xdr:blipFill>
        <a:blip r:embed="rId1"/>
        <a:stretch>
          <a:fillRect/>
        </a:stretch>
      </xdr:blipFill>
      <xdr:spPr>
        <a:xfrm>
          <a:off x="5695950" y="103060500"/>
          <a:ext cx="95250" cy="152400"/>
        </a:xfrm>
        <a:prstGeom prst="rect">
          <a:avLst/>
        </a:prstGeom>
        <a:noFill/>
        <a:ln w="9525" cmpd="sng">
          <a:noFill/>
        </a:ln>
      </xdr:spPr>
    </xdr:pic>
    <xdr:clientData/>
  </xdr:twoCellAnchor>
  <xdr:twoCellAnchor editAs="oneCell">
    <xdr:from>
      <xdr:col>13</xdr:col>
      <xdr:colOff>0</xdr:colOff>
      <xdr:row>608</xdr:row>
      <xdr:rowOff>66675</xdr:rowOff>
    </xdr:from>
    <xdr:to>
      <xdr:col>15</xdr:col>
      <xdr:colOff>95250</xdr:colOff>
      <xdr:row>608</xdr:row>
      <xdr:rowOff>228600</xdr:rowOff>
    </xdr:to>
    <xdr:pic>
      <xdr:nvPicPr>
        <xdr:cNvPr id="51" name="Picture 51">
          <a:hlinkClick r:id="rId44"/>
        </xdr:cNvPr>
        <xdr:cNvPicPr preferRelativeResize="1">
          <a:picLocks noChangeAspect="1"/>
        </xdr:cNvPicPr>
      </xdr:nvPicPr>
      <xdr:blipFill>
        <a:blip r:embed="rId42"/>
        <a:stretch>
          <a:fillRect/>
        </a:stretch>
      </xdr:blipFill>
      <xdr:spPr>
        <a:xfrm>
          <a:off x="5695950" y="103546275"/>
          <a:ext cx="533400" cy="161925"/>
        </a:xfrm>
        <a:prstGeom prst="rect">
          <a:avLst/>
        </a:prstGeom>
        <a:noFill/>
        <a:ln w="9525" cmpd="sng">
          <a:noFill/>
        </a:ln>
      </xdr:spPr>
    </xdr:pic>
    <xdr:clientData/>
  </xdr:twoCellAnchor>
  <xdr:twoCellAnchor editAs="oneCell">
    <xdr:from>
      <xdr:col>13</xdr:col>
      <xdr:colOff>0</xdr:colOff>
      <xdr:row>675</xdr:row>
      <xdr:rowOff>0</xdr:rowOff>
    </xdr:from>
    <xdr:to>
      <xdr:col>13</xdr:col>
      <xdr:colOff>95250</xdr:colOff>
      <xdr:row>675</xdr:row>
      <xdr:rowOff>152400</xdr:rowOff>
    </xdr:to>
    <xdr:pic>
      <xdr:nvPicPr>
        <xdr:cNvPr id="52" name="Picture 52"/>
        <xdr:cNvPicPr preferRelativeResize="1">
          <a:picLocks noChangeAspect="1"/>
        </xdr:cNvPicPr>
      </xdr:nvPicPr>
      <xdr:blipFill>
        <a:blip r:embed="rId1"/>
        <a:stretch>
          <a:fillRect/>
        </a:stretch>
      </xdr:blipFill>
      <xdr:spPr>
        <a:xfrm>
          <a:off x="5695950" y="114538125"/>
          <a:ext cx="95250" cy="152400"/>
        </a:xfrm>
        <a:prstGeom prst="rect">
          <a:avLst/>
        </a:prstGeom>
        <a:noFill/>
        <a:ln w="9525" cmpd="sng">
          <a:noFill/>
        </a:ln>
      </xdr:spPr>
    </xdr:pic>
    <xdr:clientData/>
  </xdr:twoCellAnchor>
  <xdr:twoCellAnchor editAs="oneCell">
    <xdr:from>
      <xdr:col>13</xdr:col>
      <xdr:colOff>0</xdr:colOff>
      <xdr:row>690</xdr:row>
      <xdr:rowOff>0</xdr:rowOff>
    </xdr:from>
    <xdr:to>
      <xdr:col>13</xdr:col>
      <xdr:colOff>95250</xdr:colOff>
      <xdr:row>690</xdr:row>
      <xdr:rowOff>152400</xdr:rowOff>
    </xdr:to>
    <xdr:pic>
      <xdr:nvPicPr>
        <xdr:cNvPr id="53" name="Picture 53"/>
        <xdr:cNvPicPr preferRelativeResize="1">
          <a:picLocks noChangeAspect="1"/>
        </xdr:cNvPicPr>
      </xdr:nvPicPr>
      <xdr:blipFill>
        <a:blip r:embed="rId1"/>
        <a:stretch>
          <a:fillRect/>
        </a:stretch>
      </xdr:blipFill>
      <xdr:spPr>
        <a:xfrm>
          <a:off x="5695950" y="117014625"/>
          <a:ext cx="95250" cy="152400"/>
        </a:xfrm>
        <a:prstGeom prst="rect">
          <a:avLst/>
        </a:prstGeom>
        <a:noFill/>
        <a:ln w="9525" cmpd="sng">
          <a:noFill/>
        </a:ln>
      </xdr:spPr>
    </xdr:pic>
    <xdr:clientData/>
  </xdr:twoCellAnchor>
  <xdr:twoCellAnchor editAs="oneCell">
    <xdr:from>
      <xdr:col>2</xdr:col>
      <xdr:colOff>0</xdr:colOff>
      <xdr:row>689</xdr:row>
      <xdr:rowOff>85725</xdr:rowOff>
    </xdr:from>
    <xdr:to>
      <xdr:col>3</xdr:col>
      <xdr:colOff>0</xdr:colOff>
      <xdr:row>690</xdr:row>
      <xdr:rowOff>66675</xdr:rowOff>
    </xdr:to>
    <xdr:pic>
      <xdr:nvPicPr>
        <xdr:cNvPr id="54" name="Picture 54">
          <a:hlinkClick r:id="rId46"/>
        </xdr:cNvPr>
        <xdr:cNvPicPr preferRelativeResize="1">
          <a:picLocks noChangeAspect="1"/>
        </xdr:cNvPicPr>
      </xdr:nvPicPr>
      <xdr:blipFill>
        <a:blip r:embed="rId42"/>
        <a:stretch>
          <a:fillRect/>
        </a:stretch>
      </xdr:blipFill>
      <xdr:spPr>
        <a:xfrm>
          <a:off x="1676400" y="116805075"/>
          <a:ext cx="390525" cy="276225"/>
        </a:xfrm>
        <a:prstGeom prst="rect">
          <a:avLst/>
        </a:prstGeom>
        <a:noFill/>
        <a:ln w="9525" cmpd="sng">
          <a:noFill/>
        </a:ln>
      </xdr:spPr>
    </xdr:pic>
    <xdr:clientData/>
  </xdr:twoCellAnchor>
  <xdr:twoCellAnchor editAs="oneCell">
    <xdr:from>
      <xdr:col>2</xdr:col>
      <xdr:colOff>0</xdr:colOff>
      <xdr:row>674</xdr:row>
      <xdr:rowOff>95250</xdr:rowOff>
    </xdr:from>
    <xdr:to>
      <xdr:col>3</xdr:col>
      <xdr:colOff>0</xdr:colOff>
      <xdr:row>675</xdr:row>
      <xdr:rowOff>57150</xdr:rowOff>
    </xdr:to>
    <xdr:pic>
      <xdr:nvPicPr>
        <xdr:cNvPr id="55" name="Picture 55">
          <a:hlinkClick r:id="rId48"/>
        </xdr:cNvPr>
        <xdr:cNvPicPr preferRelativeResize="1">
          <a:picLocks noChangeAspect="1"/>
        </xdr:cNvPicPr>
      </xdr:nvPicPr>
      <xdr:blipFill>
        <a:blip r:embed="rId42"/>
        <a:stretch>
          <a:fillRect/>
        </a:stretch>
      </xdr:blipFill>
      <xdr:spPr>
        <a:xfrm>
          <a:off x="1676400" y="114338100"/>
          <a:ext cx="390525" cy="257175"/>
        </a:xfrm>
        <a:prstGeom prst="rect">
          <a:avLst/>
        </a:prstGeom>
        <a:noFill/>
        <a:ln w="9525" cmpd="sng">
          <a:noFill/>
        </a:ln>
      </xdr:spPr>
    </xdr:pic>
    <xdr:clientData/>
  </xdr:twoCellAnchor>
  <xdr:twoCellAnchor editAs="oneCell">
    <xdr:from>
      <xdr:col>13</xdr:col>
      <xdr:colOff>0</xdr:colOff>
      <xdr:row>711</xdr:row>
      <xdr:rowOff>0</xdr:rowOff>
    </xdr:from>
    <xdr:to>
      <xdr:col>13</xdr:col>
      <xdr:colOff>95250</xdr:colOff>
      <xdr:row>711</xdr:row>
      <xdr:rowOff>152400</xdr:rowOff>
    </xdr:to>
    <xdr:pic>
      <xdr:nvPicPr>
        <xdr:cNvPr id="56" name="Picture 56"/>
        <xdr:cNvPicPr preferRelativeResize="1">
          <a:picLocks noChangeAspect="1"/>
        </xdr:cNvPicPr>
      </xdr:nvPicPr>
      <xdr:blipFill>
        <a:blip r:embed="rId1"/>
        <a:stretch>
          <a:fillRect/>
        </a:stretch>
      </xdr:blipFill>
      <xdr:spPr>
        <a:xfrm>
          <a:off x="5695950" y="120205500"/>
          <a:ext cx="95250" cy="152400"/>
        </a:xfrm>
        <a:prstGeom prst="rect">
          <a:avLst/>
        </a:prstGeom>
        <a:noFill/>
        <a:ln w="9525" cmpd="sng">
          <a:noFill/>
        </a:ln>
      </xdr:spPr>
    </xdr:pic>
    <xdr:clientData/>
  </xdr:twoCellAnchor>
  <xdr:twoCellAnchor editAs="oneCell">
    <xdr:from>
      <xdr:col>13</xdr:col>
      <xdr:colOff>0</xdr:colOff>
      <xdr:row>711</xdr:row>
      <xdr:rowOff>66675</xdr:rowOff>
    </xdr:from>
    <xdr:to>
      <xdr:col>13</xdr:col>
      <xdr:colOff>114300</xdr:colOff>
      <xdr:row>711</xdr:row>
      <xdr:rowOff>304800</xdr:rowOff>
    </xdr:to>
    <xdr:pic>
      <xdr:nvPicPr>
        <xdr:cNvPr id="57" name="Picture 57"/>
        <xdr:cNvPicPr preferRelativeResize="1">
          <a:picLocks noChangeAspect="1"/>
        </xdr:cNvPicPr>
      </xdr:nvPicPr>
      <xdr:blipFill>
        <a:blip r:embed="rId2"/>
        <a:stretch>
          <a:fillRect/>
        </a:stretch>
      </xdr:blipFill>
      <xdr:spPr>
        <a:xfrm>
          <a:off x="5695950" y="120272175"/>
          <a:ext cx="114300" cy="238125"/>
        </a:xfrm>
        <a:prstGeom prst="rect">
          <a:avLst/>
        </a:prstGeom>
        <a:noFill/>
        <a:ln w="9525" cmpd="sng">
          <a:noFill/>
        </a:ln>
      </xdr:spPr>
    </xdr:pic>
    <xdr:clientData/>
  </xdr:twoCellAnchor>
  <xdr:twoCellAnchor editAs="oneCell">
    <xdr:from>
      <xdr:col>13</xdr:col>
      <xdr:colOff>0</xdr:colOff>
      <xdr:row>718</xdr:row>
      <xdr:rowOff>0</xdr:rowOff>
    </xdr:from>
    <xdr:to>
      <xdr:col>13</xdr:col>
      <xdr:colOff>95250</xdr:colOff>
      <xdr:row>719</xdr:row>
      <xdr:rowOff>0</xdr:rowOff>
    </xdr:to>
    <xdr:pic>
      <xdr:nvPicPr>
        <xdr:cNvPr id="58" name="Picture 58"/>
        <xdr:cNvPicPr preferRelativeResize="1">
          <a:picLocks noChangeAspect="1"/>
        </xdr:cNvPicPr>
      </xdr:nvPicPr>
      <xdr:blipFill>
        <a:blip r:embed="rId1"/>
        <a:stretch>
          <a:fillRect/>
        </a:stretch>
      </xdr:blipFill>
      <xdr:spPr>
        <a:xfrm>
          <a:off x="5695950" y="121634250"/>
          <a:ext cx="95250" cy="152400"/>
        </a:xfrm>
        <a:prstGeom prst="rect">
          <a:avLst/>
        </a:prstGeom>
        <a:noFill/>
        <a:ln w="9525" cmpd="sng">
          <a:noFill/>
        </a:ln>
      </xdr:spPr>
    </xdr:pic>
    <xdr:clientData/>
  </xdr:twoCellAnchor>
  <xdr:twoCellAnchor editAs="oneCell">
    <xdr:from>
      <xdr:col>13</xdr:col>
      <xdr:colOff>0</xdr:colOff>
      <xdr:row>723</xdr:row>
      <xdr:rowOff>0</xdr:rowOff>
    </xdr:from>
    <xdr:to>
      <xdr:col>13</xdr:col>
      <xdr:colOff>95250</xdr:colOff>
      <xdr:row>724</xdr:row>
      <xdr:rowOff>0</xdr:rowOff>
    </xdr:to>
    <xdr:pic>
      <xdr:nvPicPr>
        <xdr:cNvPr id="59" name="Picture 59"/>
        <xdr:cNvPicPr preferRelativeResize="1">
          <a:picLocks noChangeAspect="1"/>
        </xdr:cNvPicPr>
      </xdr:nvPicPr>
      <xdr:blipFill>
        <a:blip r:embed="rId1"/>
        <a:stretch>
          <a:fillRect/>
        </a:stretch>
      </xdr:blipFill>
      <xdr:spPr>
        <a:xfrm>
          <a:off x="5695950" y="122586750"/>
          <a:ext cx="95250" cy="152400"/>
        </a:xfrm>
        <a:prstGeom prst="rect">
          <a:avLst/>
        </a:prstGeom>
        <a:noFill/>
        <a:ln w="9525" cmpd="sng">
          <a:noFill/>
        </a:ln>
      </xdr:spPr>
    </xdr:pic>
    <xdr:clientData/>
  </xdr:twoCellAnchor>
  <xdr:twoCellAnchor editAs="oneCell">
    <xdr:from>
      <xdr:col>13</xdr:col>
      <xdr:colOff>0</xdr:colOff>
      <xdr:row>731</xdr:row>
      <xdr:rowOff>0</xdr:rowOff>
    </xdr:from>
    <xdr:to>
      <xdr:col>13</xdr:col>
      <xdr:colOff>95250</xdr:colOff>
      <xdr:row>731</xdr:row>
      <xdr:rowOff>152400</xdr:rowOff>
    </xdr:to>
    <xdr:pic>
      <xdr:nvPicPr>
        <xdr:cNvPr id="60" name="Picture 60"/>
        <xdr:cNvPicPr preferRelativeResize="1">
          <a:picLocks noChangeAspect="1"/>
        </xdr:cNvPicPr>
      </xdr:nvPicPr>
      <xdr:blipFill>
        <a:blip r:embed="rId1"/>
        <a:stretch>
          <a:fillRect/>
        </a:stretch>
      </xdr:blipFill>
      <xdr:spPr>
        <a:xfrm>
          <a:off x="5695950" y="123701175"/>
          <a:ext cx="95250" cy="152400"/>
        </a:xfrm>
        <a:prstGeom prst="rect">
          <a:avLst/>
        </a:prstGeom>
        <a:noFill/>
        <a:ln w="9525" cmpd="sng">
          <a:noFill/>
        </a:ln>
      </xdr:spPr>
    </xdr:pic>
    <xdr:clientData/>
  </xdr:twoCellAnchor>
  <xdr:twoCellAnchor editAs="oneCell">
    <xdr:from>
      <xdr:col>13</xdr:col>
      <xdr:colOff>0</xdr:colOff>
      <xdr:row>738</xdr:row>
      <xdr:rowOff>0</xdr:rowOff>
    </xdr:from>
    <xdr:to>
      <xdr:col>13</xdr:col>
      <xdr:colOff>95250</xdr:colOff>
      <xdr:row>738</xdr:row>
      <xdr:rowOff>152400</xdr:rowOff>
    </xdr:to>
    <xdr:pic>
      <xdr:nvPicPr>
        <xdr:cNvPr id="61" name="Picture 61"/>
        <xdr:cNvPicPr preferRelativeResize="1">
          <a:picLocks noChangeAspect="1"/>
        </xdr:cNvPicPr>
      </xdr:nvPicPr>
      <xdr:blipFill>
        <a:blip r:embed="rId1"/>
        <a:stretch>
          <a:fillRect/>
        </a:stretch>
      </xdr:blipFill>
      <xdr:spPr>
        <a:xfrm>
          <a:off x="5695950" y="125158500"/>
          <a:ext cx="95250" cy="152400"/>
        </a:xfrm>
        <a:prstGeom prst="rect">
          <a:avLst/>
        </a:prstGeom>
        <a:noFill/>
        <a:ln w="9525" cmpd="sng">
          <a:noFill/>
        </a:ln>
      </xdr:spPr>
    </xdr:pic>
    <xdr:clientData/>
  </xdr:twoCellAnchor>
  <xdr:twoCellAnchor editAs="oneCell">
    <xdr:from>
      <xdr:col>2</xdr:col>
      <xdr:colOff>0</xdr:colOff>
      <xdr:row>710</xdr:row>
      <xdr:rowOff>0</xdr:rowOff>
    </xdr:from>
    <xdr:to>
      <xdr:col>2</xdr:col>
      <xdr:colOff>371475</xdr:colOff>
      <xdr:row>712</xdr:row>
      <xdr:rowOff>0</xdr:rowOff>
    </xdr:to>
    <xdr:pic>
      <xdr:nvPicPr>
        <xdr:cNvPr id="62" name="Picture 62">
          <a:hlinkClick r:id="rId50"/>
        </xdr:cNvPr>
        <xdr:cNvPicPr preferRelativeResize="1">
          <a:picLocks noChangeAspect="1"/>
        </xdr:cNvPicPr>
      </xdr:nvPicPr>
      <xdr:blipFill>
        <a:blip r:embed="rId42"/>
        <a:stretch>
          <a:fillRect/>
        </a:stretch>
      </xdr:blipFill>
      <xdr:spPr>
        <a:xfrm>
          <a:off x="1676400" y="120138825"/>
          <a:ext cx="371475" cy="428625"/>
        </a:xfrm>
        <a:prstGeom prst="rect">
          <a:avLst/>
        </a:prstGeom>
        <a:noFill/>
        <a:ln w="9525" cmpd="sng">
          <a:noFill/>
        </a:ln>
      </xdr:spPr>
    </xdr:pic>
    <xdr:clientData/>
  </xdr:twoCellAnchor>
  <xdr:twoCellAnchor editAs="oneCell">
    <xdr:from>
      <xdr:col>13</xdr:col>
      <xdr:colOff>0</xdr:colOff>
      <xdr:row>404</xdr:row>
      <xdr:rowOff>0</xdr:rowOff>
    </xdr:from>
    <xdr:to>
      <xdr:col>13</xdr:col>
      <xdr:colOff>95250</xdr:colOff>
      <xdr:row>404</xdr:row>
      <xdr:rowOff>152400</xdr:rowOff>
    </xdr:to>
    <xdr:pic>
      <xdr:nvPicPr>
        <xdr:cNvPr id="63" name="Picture 63"/>
        <xdr:cNvPicPr preferRelativeResize="1">
          <a:picLocks noChangeAspect="1"/>
        </xdr:cNvPicPr>
      </xdr:nvPicPr>
      <xdr:blipFill>
        <a:blip r:embed="rId1"/>
        <a:stretch>
          <a:fillRect/>
        </a:stretch>
      </xdr:blipFill>
      <xdr:spPr>
        <a:xfrm>
          <a:off x="5695950" y="68941950"/>
          <a:ext cx="95250" cy="152400"/>
        </a:xfrm>
        <a:prstGeom prst="rect">
          <a:avLst/>
        </a:prstGeom>
        <a:noFill/>
        <a:ln w="9525" cmpd="sng">
          <a:noFill/>
        </a:ln>
      </xdr:spPr>
    </xdr:pic>
    <xdr:clientData/>
  </xdr:twoCellAnchor>
  <xdr:twoCellAnchor editAs="oneCell">
    <xdr:from>
      <xdr:col>1</xdr:col>
      <xdr:colOff>0</xdr:colOff>
      <xdr:row>404</xdr:row>
      <xdr:rowOff>0</xdr:rowOff>
    </xdr:from>
    <xdr:to>
      <xdr:col>3</xdr:col>
      <xdr:colOff>85725</xdr:colOff>
      <xdr:row>405</xdr:row>
      <xdr:rowOff>0</xdr:rowOff>
    </xdr:to>
    <xdr:pic>
      <xdr:nvPicPr>
        <xdr:cNvPr id="64" name="Picture 64">
          <a:hlinkClick r:id="rId52"/>
        </xdr:cNvPr>
        <xdr:cNvPicPr preferRelativeResize="1">
          <a:picLocks noChangeAspect="1"/>
        </xdr:cNvPicPr>
      </xdr:nvPicPr>
      <xdr:blipFill>
        <a:blip r:embed="rId2"/>
        <a:stretch>
          <a:fillRect/>
        </a:stretch>
      </xdr:blipFill>
      <xdr:spPr>
        <a:xfrm>
          <a:off x="1390650" y="68941950"/>
          <a:ext cx="762000" cy="381000"/>
        </a:xfrm>
        <a:prstGeom prst="rect">
          <a:avLst/>
        </a:prstGeom>
        <a:noFill/>
        <a:ln w="9525" cmpd="sng">
          <a:noFill/>
        </a:ln>
      </xdr:spPr>
    </xdr:pic>
    <xdr:clientData/>
  </xdr:twoCellAnchor>
  <xdr:twoCellAnchor editAs="oneCell">
    <xdr:from>
      <xdr:col>13</xdr:col>
      <xdr:colOff>0</xdr:colOff>
      <xdr:row>659</xdr:row>
      <xdr:rowOff>0</xdr:rowOff>
    </xdr:from>
    <xdr:to>
      <xdr:col>13</xdr:col>
      <xdr:colOff>95250</xdr:colOff>
      <xdr:row>659</xdr:row>
      <xdr:rowOff>152400</xdr:rowOff>
    </xdr:to>
    <xdr:pic>
      <xdr:nvPicPr>
        <xdr:cNvPr id="65" name="Picture 65"/>
        <xdr:cNvPicPr preferRelativeResize="1">
          <a:picLocks noChangeAspect="1"/>
        </xdr:cNvPicPr>
      </xdr:nvPicPr>
      <xdr:blipFill>
        <a:blip r:embed="rId1"/>
        <a:stretch>
          <a:fillRect/>
        </a:stretch>
      </xdr:blipFill>
      <xdr:spPr>
        <a:xfrm>
          <a:off x="5695950" y="111775875"/>
          <a:ext cx="95250" cy="152400"/>
        </a:xfrm>
        <a:prstGeom prst="rect">
          <a:avLst/>
        </a:prstGeom>
        <a:noFill/>
        <a:ln w="9525" cmpd="sng">
          <a:noFill/>
        </a:ln>
      </xdr:spPr>
    </xdr:pic>
    <xdr:clientData/>
  </xdr:twoCellAnchor>
  <xdr:twoCellAnchor editAs="oneCell">
    <xdr:from>
      <xdr:col>2</xdr:col>
      <xdr:colOff>0</xdr:colOff>
      <xdr:row>659</xdr:row>
      <xdr:rowOff>0</xdr:rowOff>
    </xdr:from>
    <xdr:to>
      <xdr:col>3</xdr:col>
      <xdr:colOff>66675</xdr:colOff>
      <xdr:row>660</xdr:row>
      <xdr:rowOff>0</xdr:rowOff>
    </xdr:to>
    <xdr:pic>
      <xdr:nvPicPr>
        <xdr:cNvPr id="66" name="Picture 66">
          <a:hlinkClick r:id="rId54"/>
        </xdr:cNvPr>
        <xdr:cNvPicPr preferRelativeResize="1">
          <a:picLocks noChangeAspect="1"/>
        </xdr:cNvPicPr>
      </xdr:nvPicPr>
      <xdr:blipFill>
        <a:blip r:embed="rId42"/>
        <a:stretch>
          <a:fillRect/>
        </a:stretch>
      </xdr:blipFill>
      <xdr:spPr>
        <a:xfrm>
          <a:off x="1676400" y="111775875"/>
          <a:ext cx="457200" cy="361950"/>
        </a:xfrm>
        <a:prstGeom prst="rect">
          <a:avLst/>
        </a:prstGeom>
        <a:noFill/>
        <a:ln w="9525" cmpd="sng">
          <a:noFill/>
        </a:ln>
      </xdr:spPr>
    </xdr:pic>
    <xdr:clientData/>
  </xdr:twoCellAnchor>
  <xdr:twoCellAnchor editAs="oneCell">
    <xdr:from>
      <xdr:col>13</xdr:col>
      <xdr:colOff>0</xdr:colOff>
      <xdr:row>660</xdr:row>
      <xdr:rowOff>0</xdr:rowOff>
    </xdr:from>
    <xdr:to>
      <xdr:col>15</xdr:col>
      <xdr:colOff>28575</xdr:colOff>
      <xdr:row>661</xdr:row>
      <xdr:rowOff>0</xdr:rowOff>
    </xdr:to>
    <xdr:pic>
      <xdr:nvPicPr>
        <xdr:cNvPr id="67" name="Picture 67">
          <a:hlinkClick r:id="rId56"/>
        </xdr:cNvPr>
        <xdr:cNvPicPr preferRelativeResize="1">
          <a:picLocks noChangeAspect="1"/>
        </xdr:cNvPicPr>
      </xdr:nvPicPr>
      <xdr:blipFill>
        <a:blip r:embed="rId42"/>
        <a:stretch>
          <a:fillRect/>
        </a:stretch>
      </xdr:blipFill>
      <xdr:spPr>
        <a:xfrm>
          <a:off x="5695950" y="112137825"/>
          <a:ext cx="466725" cy="152400"/>
        </a:xfrm>
        <a:prstGeom prst="rect">
          <a:avLst/>
        </a:prstGeom>
        <a:noFill/>
        <a:ln w="9525" cmpd="sng">
          <a:noFill/>
        </a:ln>
      </xdr:spPr>
    </xdr:pic>
    <xdr:clientData/>
  </xdr:twoCellAnchor>
  <xdr:twoCellAnchor editAs="oneCell">
    <xdr:from>
      <xdr:col>13</xdr:col>
      <xdr:colOff>0</xdr:colOff>
      <xdr:row>617</xdr:row>
      <xdr:rowOff>0</xdr:rowOff>
    </xdr:from>
    <xdr:to>
      <xdr:col>13</xdr:col>
      <xdr:colOff>95250</xdr:colOff>
      <xdr:row>618</xdr:row>
      <xdr:rowOff>0</xdr:rowOff>
    </xdr:to>
    <xdr:pic>
      <xdr:nvPicPr>
        <xdr:cNvPr id="68" name="Picture 68"/>
        <xdr:cNvPicPr preferRelativeResize="1">
          <a:picLocks noChangeAspect="1"/>
        </xdr:cNvPicPr>
      </xdr:nvPicPr>
      <xdr:blipFill>
        <a:blip r:embed="rId1"/>
        <a:stretch>
          <a:fillRect/>
        </a:stretch>
      </xdr:blipFill>
      <xdr:spPr>
        <a:xfrm>
          <a:off x="5695950" y="105013125"/>
          <a:ext cx="95250" cy="152400"/>
        </a:xfrm>
        <a:prstGeom prst="rect">
          <a:avLst/>
        </a:prstGeom>
        <a:noFill/>
        <a:ln w="9525" cmpd="sng">
          <a:noFill/>
        </a:ln>
      </xdr:spPr>
    </xdr:pic>
    <xdr:clientData/>
  </xdr:twoCellAnchor>
  <xdr:twoCellAnchor editAs="oneCell">
    <xdr:from>
      <xdr:col>2</xdr:col>
      <xdr:colOff>0</xdr:colOff>
      <xdr:row>616</xdr:row>
      <xdr:rowOff>114300</xdr:rowOff>
    </xdr:from>
    <xdr:to>
      <xdr:col>3</xdr:col>
      <xdr:colOff>0</xdr:colOff>
      <xdr:row>618</xdr:row>
      <xdr:rowOff>0</xdr:rowOff>
    </xdr:to>
    <xdr:pic>
      <xdr:nvPicPr>
        <xdr:cNvPr id="69" name="Picture 69">
          <a:hlinkClick r:id="rId58"/>
        </xdr:cNvPr>
        <xdr:cNvPicPr preferRelativeResize="1">
          <a:picLocks noChangeAspect="1"/>
        </xdr:cNvPicPr>
      </xdr:nvPicPr>
      <xdr:blipFill>
        <a:blip r:embed="rId42"/>
        <a:stretch>
          <a:fillRect/>
        </a:stretch>
      </xdr:blipFill>
      <xdr:spPr>
        <a:xfrm>
          <a:off x="1676400" y="104975025"/>
          <a:ext cx="390525" cy="190500"/>
        </a:xfrm>
        <a:prstGeom prst="rect">
          <a:avLst/>
        </a:prstGeom>
        <a:noFill/>
        <a:ln w="9525" cmpd="sng">
          <a:noFill/>
        </a:ln>
      </xdr:spPr>
    </xdr:pic>
    <xdr:clientData/>
  </xdr:twoCellAnchor>
  <xdr:twoCellAnchor editAs="oneCell">
    <xdr:from>
      <xdr:col>13</xdr:col>
      <xdr:colOff>0</xdr:colOff>
      <xdr:row>628</xdr:row>
      <xdr:rowOff>0</xdr:rowOff>
    </xdr:from>
    <xdr:to>
      <xdr:col>13</xdr:col>
      <xdr:colOff>95250</xdr:colOff>
      <xdr:row>629</xdr:row>
      <xdr:rowOff>0</xdr:rowOff>
    </xdr:to>
    <xdr:pic>
      <xdr:nvPicPr>
        <xdr:cNvPr id="70" name="Picture 70"/>
        <xdr:cNvPicPr preferRelativeResize="1">
          <a:picLocks noChangeAspect="1"/>
        </xdr:cNvPicPr>
      </xdr:nvPicPr>
      <xdr:blipFill>
        <a:blip r:embed="rId1"/>
        <a:stretch>
          <a:fillRect/>
        </a:stretch>
      </xdr:blipFill>
      <xdr:spPr>
        <a:xfrm>
          <a:off x="5695950" y="106803825"/>
          <a:ext cx="95250" cy="152400"/>
        </a:xfrm>
        <a:prstGeom prst="rect">
          <a:avLst/>
        </a:prstGeom>
        <a:noFill/>
        <a:ln w="9525" cmpd="sng">
          <a:noFill/>
        </a:ln>
      </xdr:spPr>
    </xdr:pic>
    <xdr:clientData/>
  </xdr:twoCellAnchor>
  <xdr:twoCellAnchor editAs="oneCell">
    <xdr:from>
      <xdr:col>13</xdr:col>
      <xdr:colOff>0</xdr:colOff>
      <xdr:row>639</xdr:row>
      <xdr:rowOff>0</xdr:rowOff>
    </xdr:from>
    <xdr:to>
      <xdr:col>13</xdr:col>
      <xdr:colOff>95250</xdr:colOff>
      <xdr:row>640</xdr:row>
      <xdr:rowOff>0</xdr:rowOff>
    </xdr:to>
    <xdr:pic>
      <xdr:nvPicPr>
        <xdr:cNvPr id="71" name="Picture 71"/>
        <xdr:cNvPicPr preferRelativeResize="1">
          <a:picLocks noChangeAspect="1"/>
        </xdr:cNvPicPr>
      </xdr:nvPicPr>
      <xdr:blipFill>
        <a:blip r:embed="rId1"/>
        <a:stretch>
          <a:fillRect/>
        </a:stretch>
      </xdr:blipFill>
      <xdr:spPr>
        <a:xfrm>
          <a:off x="5695950" y="108594525"/>
          <a:ext cx="95250" cy="152400"/>
        </a:xfrm>
        <a:prstGeom prst="rect">
          <a:avLst/>
        </a:prstGeom>
        <a:noFill/>
        <a:ln w="9525" cmpd="sng">
          <a:noFill/>
        </a:ln>
      </xdr:spPr>
    </xdr:pic>
    <xdr:clientData/>
  </xdr:twoCellAnchor>
  <xdr:twoCellAnchor editAs="oneCell">
    <xdr:from>
      <xdr:col>13</xdr:col>
      <xdr:colOff>0</xdr:colOff>
      <xdr:row>663</xdr:row>
      <xdr:rowOff>0</xdr:rowOff>
    </xdr:from>
    <xdr:to>
      <xdr:col>13</xdr:col>
      <xdr:colOff>95250</xdr:colOff>
      <xdr:row>664</xdr:row>
      <xdr:rowOff>0</xdr:rowOff>
    </xdr:to>
    <xdr:pic>
      <xdr:nvPicPr>
        <xdr:cNvPr id="72" name="Picture 72"/>
        <xdr:cNvPicPr preferRelativeResize="1">
          <a:picLocks noChangeAspect="1"/>
        </xdr:cNvPicPr>
      </xdr:nvPicPr>
      <xdr:blipFill>
        <a:blip r:embed="rId1"/>
        <a:stretch>
          <a:fillRect/>
        </a:stretch>
      </xdr:blipFill>
      <xdr:spPr>
        <a:xfrm>
          <a:off x="5695950" y="112566450"/>
          <a:ext cx="95250" cy="152400"/>
        </a:xfrm>
        <a:prstGeom prst="rect">
          <a:avLst/>
        </a:prstGeom>
        <a:noFill/>
        <a:ln w="9525" cmpd="sng">
          <a:noFill/>
        </a:ln>
      </xdr:spPr>
    </xdr:pic>
    <xdr:clientData/>
  </xdr:twoCellAnchor>
  <xdr:twoCellAnchor editAs="oneCell">
    <xdr:from>
      <xdr:col>13</xdr:col>
      <xdr:colOff>0</xdr:colOff>
      <xdr:row>296</xdr:row>
      <xdr:rowOff>0</xdr:rowOff>
    </xdr:from>
    <xdr:to>
      <xdr:col>13</xdr:col>
      <xdr:colOff>85725</xdr:colOff>
      <xdr:row>296</xdr:row>
      <xdr:rowOff>152400</xdr:rowOff>
    </xdr:to>
    <xdr:pic>
      <xdr:nvPicPr>
        <xdr:cNvPr id="73" name="Picture 73"/>
        <xdr:cNvPicPr preferRelativeResize="1">
          <a:picLocks noChangeAspect="1"/>
        </xdr:cNvPicPr>
      </xdr:nvPicPr>
      <xdr:blipFill>
        <a:blip r:embed="rId1"/>
        <a:stretch>
          <a:fillRect/>
        </a:stretch>
      </xdr:blipFill>
      <xdr:spPr>
        <a:xfrm>
          <a:off x="5695950" y="50873025"/>
          <a:ext cx="85725" cy="152400"/>
        </a:xfrm>
        <a:prstGeom prst="rect">
          <a:avLst/>
        </a:prstGeom>
        <a:noFill/>
        <a:ln w="9525" cmpd="sng">
          <a:noFill/>
        </a:ln>
      </xdr:spPr>
    </xdr:pic>
    <xdr:clientData/>
  </xdr:twoCellAnchor>
  <xdr:twoCellAnchor editAs="oneCell">
    <xdr:from>
      <xdr:col>13</xdr:col>
      <xdr:colOff>0</xdr:colOff>
      <xdr:row>250</xdr:row>
      <xdr:rowOff>0</xdr:rowOff>
    </xdr:from>
    <xdr:to>
      <xdr:col>13</xdr:col>
      <xdr:colOff>85725</xdr:colOff>
      <xdr:row>250</xdr:row>
      <xdr:rowOff>152400</xdr:rowOff>
    </xdr:to>
    <xdr:pic>
      <xdr:nvPicPr>
        <xdr:cNvPr id="74" name="Picture 74"/>
        <xdr:cNvPicPr preferRelativeResize="1">
          <a:picLocks noChangeAspect="1"/>
        </xdr:cNvPicPr>
      </xdr:nvPicPr>
      <xdr:blipFill>
        <a:blip r:embed="rId1"/>
        <a:stretch>
          <a:fillRect/>
        </a:stretch>
      </xdr:blipFill>
      <xdr:spPr>
        <a:xfrm>
          <a:off x="5695950" y="43529250"/>
          <a:ext cx="85725" cy="152400"/>
        </a:xfrm>
        <a:prstGeom prst="rect">
          <a:avLst/>
        </a:prstGeom>
        <a:noFill/>
        <a:ln w="9525" cmpd="sng">
          <a:noFill/>
        </a:ln>
      </xdr:spPr>
    </xdr:pic>
    <xdr:clientData/>
  </xdr:twoCellAnchor>
  <xdr:twoCellAnchor>
    <xdr:from>
      <xdr:col>1</xdr:col>
      <xdr:colOff>0</xdr:colOff>
      <xdr:row>25</xdr:row>
      <xdr:rowOff>0</xdr:rowOff>
    </xdr:from>
    <xdr:to>
      <xdr:col>20</xdr:col>
      <xdr:colOff>0</xdr:colOff>
      <xdr:row>25</xdr:row>
      <xdr:rowOff>28575</xdr:rowOff>
    </xdr:to>
    <xdr:grpSp>
      <xdr:nvGrpSpPr>
        <xdr:cNvPr id="75" name="Group 75"/>
        <xdr:cNvGrpSpPr>
          <a:grpSpLocks/>
        </xdr:cNvGrpSpPr>
      </xdr:nvGrpSpPr>
      <xdr:grpSpPr>
        <a:xfrm>
          <a:off x="1390650" y="5010150"/>
          <a:ext cx="7305675" cy="28575"/>
          <a:chOff x="64" y="800"/>
          <a:chExt cx="706" cy="3"/>
        </a:xfrm>
        <a:solidFill>
          <a:srgbClr val="FFFFFF"/>
        </a:solidFill>
      </xdr:grpSpPr>
      <xdr:sp>
        <xdr:nvSpPr>
          <xdr:cNvPr id="76" name="Line 76"/>
          <xdr:cNvSpPr>
            <a:spLocks/>
          </xdr:cNvSpPr>
        </xdr:nvSpPr>
        <xdr:spPr>
          <a:xfrm>
            <a:off x="64" y="800"/>
            <a:ext cx="70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7" name="Line 77"/>
          <xdr:cNvSpPr>
            <a:spLocks/>
          </xdr:cNvSpPr>
        </xdr:nvSpPr>
        <xdr:spPr>
          <a:xfrm>
            <a:off x="64" y="803"/>
            <a:ext cx="70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0</xdr:colOff>
      <xdr:row>51</xdr:row>
      <xdr:rowOff>28575</xdr:rowOff>
    </xdr:from>
    <xdr:to>
      <xdr:col>20</xdr:col>
      <xdr:colOff>0</xdr:colOff>
      <xdr:row>52</xdr:row>
      <xdr:rowOff>0</xdr:rowOff>
    </xdr:to>
    <xdr:grpSp>
      <xdr:nvGrpSpPr>
        <xdr:cNvPr id="78" name="Group 78"/>
        <xdr:cNvGrpSpPr>
          <a:grpSpLocks/>
        </xdr:cNvGrpSpPr>
      </xdr:nvGrpSpPr>
      <xdr:grpSpPr>
        <a:xfrm>
          <a:off x="1390650" y="9220200"/>
          <a:ext cx="7305675" cy="123825"/>
          <a:chOff x="64" y="800"/>
          <a:chExt cx="706" cy="3"/>
        </a:xfrm>
        <a:solidFill>
          <a:srgbClr val="FFFFFF"/>
        </a:solidFill>
      </xdr:grpSpPr>
      <xdr:sp>
        <xdr:nvSpPr>
          <xdr:cNvPr id="79" name="Line 79"/>
          <xdr:cNvSpPr>
            <a:spLocks/>
          </xdr:cNvSpPr>
        </xdr:nvSpPr>
        <xdr:spPr>
          <a:xfrm>
            <a:off x="64" y="800"/>
            <a:ext cx="70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0" name="Line 80"/>
          <xdr:cNvSpPr>
            <a:spLocks/>
          </xdr:cNvSpPr>
        </xdr:nvSpPr>
        <xdr:spPr>
          <a:xfrm>
            <a:off x="64" y="803"/>
            <a:ext cx="70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editAs="oneCell">
    <xdr:from>
      <xdr:col>13</xdr:col>
      <xdr:colOff>0</xdr:colOff>
      <xdr:row>138</xdr:row>
      <xdr:rowOff>0</xdr:rowOff>
    </xdr:from>
    <xdr:to>
      <xdr:col>13</xdr:col>
      <xdr:colOff>95250</xdr:colOff>
      <xdr:row>138</xdr:row>
      <xdr:rowOff>152400</xdr:rowOff>
    </xdr:to>
    <xdr:pic>
      <xdr:nvPicPr>
        <xdr:cNvPr id="81" name="Picture 81"/>
        <xdr:cNvPicPr preferRelativeResize="1">
          <a:picLocks noChangeAspect="1"/>
        </xdr:cNvPicPr>
      </xdr:nvPicPr>
      <xdr:blipFill>
        <a:blip r:embed="rId1"/>
        <a:stretch>
          <a:fillRect/>
        </a:stretch>
      </xdr:blipFill>
      <xdr:spPr>
        <a:xfrm>
          <a:off x="5695950" y="24507825"/>
          <a:ext cx="95250" cy="152400"/>
        </a:xfrm>
        <a:prstGeom prst="rect">
          <a:avLst/>
        </a:prstGeom>
        <a:noFill/>
        <a:ln w="9525" cmpd="sng">
          <a:noFill/>
        </a:ln>
      </xdr:spPr>
    </xdr:pic>
    <xdr:clientData/>
  </xdr:twoCellAnchor>
  <xdr:twoCellAnchor editAs="oneCell">
    <xdr:from>
      <xdr:col>13</xdr:col>
      <xdr:colOff>0</xdr:colOff>
      <xdr:row>146</xdr:row>
      <xdr:rowOff>0</xdr:rowOff>
    </xdr:from>
    <xdr:to>
      <xdr:col>13</xdr:col>
      <xdr:colOff>95250</xdr:colOff>
      <xdr:row>147</xdr:row>
      <xdr:rowOff>0</xdr:rowOff>
    </xdr:to>
    <xdr:pic>
      <xdr:nvPicPr>
        <xdr:cNvPr id="82" name="Picture 82"/>
        <xdr:cNvPicPr preferRelativeResize="1">
          <a:picLocks noChangeAspect="1"/>
        </xdr:cNvPicPr>
      </xdr:nvPicPr>
      <xdr:blipFill>
        <a:blip r:embed="rId1"/>
        <a:stretch>
          <a:fillRect/>
        </a:stretch>
      </xdr:blipFill>
      <xdr:spPr>
        <a:xfrm>
          <a:off x="5695950" y="26041350"/>
          <a:ext cx="95250" cy="152400"/>
        </a:xfrm>
        <a:prstGeom prst="rect">
          <a:avLst/>
        </a:prstGeom>
        <a:noFill/>
        <a:ln w="9525" cmpd="sng">
          <a:noFill/>
        </a:ln>
      </xdr:spPr>
    </xdr:pic>
    <xdr:clientData/>
  </xdr:twoCellAnchor>
  <xdr:twoCellAnchor editAs="oneCell">
    <xdr:from>
      <xdr:col>13</xdr:col>
      <xdr:colOff>0</xdr:colOff>
      <xdr:row>152</xdr:row>
      <xdr:rowOff>0</xdr:rowOff>
    </xdr:from>
    <xdr:to>
      <xdr:col>13</xdr:col>
      <xdr:colOff>95250</xdr:colOff>
      <xdr:row>153</xdr:row>
      <xdr:rowOff>0</xdr:rowOff>
    </xdr:to>
    <xdr:pic>
      <xdr:nvPicPr>
        <xdr:cNvPr id="83" name="Picture 83"/>
        <xdr:cNvPicPr preferRelativeResize="1">
          <a:picLocks noChangeAspect="1"/>
        </xdr:cNvPicPr>
      </xdr:nvPicPr>
      <xdr:blipFill>
        <a:blip r:embed="rId1"/>
        <a:stretch>
          <a:fillRect/>
        </a:stretch>
      </xdr:blipFill>
      <xdr:spPr>
        <a:xfrm>
          <a:off x="5695950" y="26955750"/>
          <a:ext cx="95250" cy="152400"/>
        </a:xfrm>
        <a:prstGeom prst="rect">
          <a:avLst/>
        </a:prstGeom>
        <a:noFill/>
        <a:ln w="9525" cmpd="sng">
          <a:noFill/>
        </a:ln>
      </xdr:spPr>
    </xdr:pic>
    <xdr:clientData/>
  </xdr:twoCellAnchor>
  <xdr:twoCellAnchor editAs="oneCell">
    <xdr:from>
      <xdr:col>13</xdr:col>
      <xdr:colOff>0</xdr:colOff>
      <xdr:row>158</xdr:row>
      <xdr:rowOff>0</xdr:rowOff>
    </xdr:from>
    <xdr:to>
      <xdr:col>13</xdr:col>
      <xdr:colOff>95250</xdr:colOff>
      <xdr:row>159</xdr:row>
      <xdr:rowOff>0</xdr:rowOff>
    </xdr:to>
    <xdr:pic>
      <xdr:nvPicPr>
        <xdr:cNvPr id="84" name="Picture 84"/>
        <xdr:cNvPicPr preferRelativeResize="1">
          <a:picLocks noChangeAspect="1"/>
        </xdr:cNvPicPr>
      </xdr:nvPicPr>
      <xdr:blipFill>
        <a:blip r:embed="rId1"/>
        <a:stretch>
          <a:fillRect/>
        </a:stretch>
      </xdr:blipFill>
      <xdr:spPr>
        <a:xfrm>
          <a:off x="5695950" y="27870150"/>
          <a:ext cx="95250" cy="152400"/>
        </a:xfrm>
        <a:prstGeom prst="rect">
          <a:avLst/>
        </a:prstGeom>
        <a:noFill/>
        <a:ln w="9525" cmpd="sng">
          <a:noFill/>
        </a:ln>
      </xdr:spPr>
    </xdr:pic>
    <xdr:clientData/>
  </xdr:twoCellAnchor>
  <xdr:twoCellAnchor editAs="oneCell">
    <xdr:from>
      <xdr:col>2</xdr:col>
      <xdr:colOff>0</xdr:colOff>
      <xdr:row>138</xdr:row>
      <xdr:rowOff>9525</xdr:rowOff>
    </xdr:from>
    <xdr:to>
      <xdr:col>3</xdr:col>
      <xdr:colOff>66675</xdr:colOff>
      <xdr:row>138</xdr:row>
      <xdr:rowOff>466725</xdr:rowOff>
    </xdr:to>
    <xdr:pic>
      <xdr:nvPicPr>
        <xdr:cNvPr id="85" name="Picture 85">
          <a:hlinkClick r:id="rId60"/>
        </xdr:cNvPr>
        <xdr:cNvPicPr preferRelativeResize="1">
          <a:picLocks noChangeAspect="1"/>
        </xdr:cNvPicPr>
      </xdr:nvPicPr>
      <xdr:blipFill>
        <a:blip r:embed="rId25"/>
        <a:stretch>
          <a:fillRect/>
        </a:stretch>
      </xdr:blipFill>
      <xdr:spPr>
        <a:xfrm>
          <a:off x="1676400" y="24517350"/>
          <a:ext cx="457200" cy="457200"/>
        </a:xfrm>
        <a:prstGeom prst="rect">
          <a:avLst/>
        </a:prstGeom>
        <a:noFill/>
        <a:ln w="9525" cmpd="sng">
          <a:noFill/>
        </a:ln>
      </xdr:spPr>
    </xdr:pic>
    <xdr:clientData/>
  </xdr:twoCellAnchor>
  <xdr:twoCellAnchor>
    <xdr:from>
      <xdr:col>12</xdr:col>
      <xdr:colOff>0</xdr:colOff>
      <xdr:row>783</xdr:row>
      <xdr:rowOff>0</xdr:rowOff>
    </xdr:from>
    <xdr:to>
      <xdr:col>19</xdr:col>
      <xdr:colOff>0</xdr:colOff>
      <xdr:row>783</xdr:row>
      <xdr:rowOff>0</xdr:rowOff>
    </xdr:to>
    <xdr:sp>
      <xdr:nvSpPr>
        <xdr:cNvPr id="86" name="Line 86"/>
        <xdr:cNvSpPr>
          <a:spLocks/>
        </xdr:cNvSpPr>
      </xdr:nvSpPr>
      <xdr:spPr>
        <a:xfrm>
          <a:off x="5438775" y="133683375"/>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2</xdr:col>
      <xdr:colOff>0</xdr:colOff>
      <xdr:row>607</xdr:row>
      <xdr:rowOff>152400</xdr:rowOff>
    </xdr:from>
    <xdr:to>
      <xdr:col>3</xdr:col>
      <xdr:colOff>0</xdr:colOff>
      <xdr:row>607</xdr:row>
      <xdr:rowOff>419100</xdr:rowOff>
    </xdr:to>
    <xdr:pic>
      <xdr:nvPicPr>
        <xdr:cNvPr id="87" name="Picture 87">
          <a:hlinkClick r:id="rId62"/>
        </xdr:cNvPr>
        <xdr:cNvPicPr preferRelativeResize="1">
          <a:picLocks noChangeAspect="1"/>
        </xdr:cNvPicPr>
      </xdr:nvPicPr>
      <xdr:blipFill>
        <a:blip r:embed="rId42"/>
        <a:stretch>
          <a:fillRect/>
        </a:stretch>
      </xdr:blipFill>
      <xdr:spPr>
        <a:xfrm>
          <a:off x="1676400" y="103212900"/>
          <a:ext cx="390525" cy="266700"/>
        </a:xfrm>
        <a:prstGeom prst="rect">
          <a:avLst/>
        </a:prstGeom>
        <a:noFill/>
        <a:ln w="9525" cmpd="sng">
          <a:noFill/>
        </a:ln>
      </xdr:spPr>
    </xdr:pic>
    <xdr:clientData/>
  </xdr:twoCellAnchor>
  <xdr:twoCellAnchor editAs="oneCell">
    <xdr:from>
      <xdr:col>2</xdr:col>
      <xdr:colOff>0</xdr:colOff>
      <xdr:row>225</xdr:row>
      <xdr:rowOff>0</xdr:rowOff>
    </xdr:from>
    <xdr:to>
      <xdr:col>3</xdr:col>
      <xdr:colOff>219075</xdr:colOff>
      <xdr:row>227</xdr:row>
      <xdr:rowOff>85725</xdr:rowOff>
    </xdr:to>
    <xdr:pic>
      <xdr:nvPicPr>
        <xdr:cNvPr id="88" name="Picture 88">
          <a:hlinkClick r:id="rId65"/>
        </xdr:cNvPr>
        <xdr:cNvPicPr preferRelativeResize="1">
          <a:picLocks noChangeAspect="1"/>
        </xdr:cNvPicPr>
      </xdr:nvPicPr>
      <xdr:blipFill>
        <a:blip r:embed="rId63"/>
        <a:stretch>
          <a:fillRect/>
        </a:stretch>
      </xdr:blipFill>
      <xdr:spPr>
        <a:xfrm>
          <a:off x="1676400" y="39500175"/>
          <a:ext cx="609600" cy="609600"/>
        </a:xfrm>
        <a:prstGeom prst="rect">
          <a:avLst/>
        </a:prstGeom>
        <a:noFill/>
        <a:ln w="9525" cmpd="sng">
          <a:noFill/>
        </a:ln>
      </xdr:spPr>
    </xdr:pic>
    <xdr:clientData/>
  </xdr:twoCellAnchor>
  <xdr:twoCellAnchor editAs="oneCell">
    <xdr:from>
      <xdr:col>12</xdr:col>
      <xdr:colOff>0</xdr:colOff>
      <xdr:row>56</xdr:row>
      <xdr:rowOff>342900</xdr:rowOff>
    </xdr:from>
    <xdr:to>
      <xdr:col>12</xdr:col>
      <xdr:colOff>76200</xdr:colOff>
      <xdr:row>56</xdr:row>
      <xdr:rowOff>495300</xdr:rowOff>
    </xdr:to>
    <xdr:pic>
      <xdr:nvPicPr>
        <xdr:cNvPr id="89" name="Picture 89"/>
        <xdr:cNvPicPr preferRelativeResize="1">
          <a:picLocks noChangeAspect="1"/>
        </xdr:cNvPicPr>
      </xdr:nvPicPr>
      <xdr:blipFill>
        <a:blip r:embed="rId66"/>
        <a:stretch>
          <a:fillRect/>
        </a:stretch>
      </xdr:blipFill>
      <xdr:spPr>
        <a:xfrm>
          <a:off x="5438775" y="10810875"/>
          <a:ext cx="76200" cy="152400"/>
        </a:xfrm>
        <a:prstGeom prst="rect">
          <a:avLst/>
        </a:prstGeom>
        <a:noFill/>
        <a:ln w="9525" cmpd="sng">
          <a:noFill/>
        </a:ln>
      </xdr:spPr>
    </xdr:pic>
    <xdr:clientData/>
  </xdr:twoCellAnchor>
  <xdr:twoCellAnchor editAs="oneCell">
    <xdr:from>
      <xdr:col>2</xdr:col>
      <xdr:colOff>0</xdr:colOff>
      <xdr:row>481</xdr:row>
      <xdr:rowOff>0</xdr:rowOff>
    </xdr:from>
    <xdr:to>
      <xdr:col>3</xdr:col>
      <xdr:colOff>0</xdr:colOff>
      <xdr:row>482</xdr:row>
      <xdr:rowOff>0</xdr:rowOff>
    </xdr:to>
    <xdr:pic>
      <xdr:nvPicPr>
        <xdr:cNvPr id="90" name="Picture 90">
          <a:hlinkClick r:id="rId68"/>
        </xdr:cNvPr>
        <xdr:cNvPicPr preferRelativeResize="1">
          <a:picLocks noChangeAspect="1"/>
        </xdr:cNvPicPr>
      </xdr:nvPicPr>
      <xdr:blipFill>
        <a:blip r:embed="rId37"/>
        <a:stretch>
          <a:fillRect/>
        </a:stretch>
      </xdr:blipFill>
      <xdr:spPr>
        <a:xfrm>
          <a:off x="1676400" y="81686400"/>
          <a:ext cx="390525" cy="400050"/>
        </a:xfrm>
        <a:prstGeom prst="rect">
          <a:avLst/>
        </a:prstGeom>
        <a:noFill/>
        <a:ln w="9525" cmpd="sng">
          <a:noFill/>
        </a:ln>
      </xdr:spPr>
    </xdr:pic>
    <xdr:clientData/>
  </xdr:twoCellAnchor>
  <xdr:twoCellAnchor editAs="oneCell">
    <xdr:from>
      <xdr:col>2</xdr:col>
      <xdr:colOff>0</xdr:colOff>
      <xdr:row>627</xdr:row>
      <xdr:rowOff>114300</xdr:rowOff>
    </xdr:from>
    <xdr:to>
      <xdr:col>3</xdr:col>
      <xdr:colOff>0</xdr:colOff>
      <xdr:row>628</xdr:row>
      <xdr:rowOff>38100</xdr:rowOff>
    </xdr:to>
    <xdr:pic>
      <xdr:nvPicPr>
        <xdr:cNvPr id="91" name="Picture 91">
          <a:hlinkClick r:id="rId70"/>
        </xdr:cNvPr>
        <xdr:cNvPicPr preferRelativeResize="1">
          <a:picLocks noChangeAspect="1"/>
        </xdr:cNvPicPr>
      </xdr:nvPicPr>
      <xdr:blipFill>
        <a:blip r:embed="rId42"/>
        <a:stretch>
          <a:fillRect/>
        </a:stretch>
      </xdr:blipFill>
      <xdr:spPr>
        <a:xfrm>
          <a:off x="1676400" y="106651425"/>
          <a:ext cx="390525" cy="190500"/>
        </a:xfrm>
        <a:prstGeom prst="rect">
          <a:avLst/>
        </a:prstGeom>
        <a:noFill/>
        <a:ln w="9525" cmpd="sng">
          <a:noFill/>
        </a:ln>
      </xdr:spPr>
    </xdr:pic>
    <xdr:clientData/>
  </xdr:twoCellAnchor>
  <xdr:twoCellAnchor editAs="oneCell">
    <xdr:from>
      <xdr:col>2</xdr:col>
      <xdr:colOff>0</xdr:colOff>
      <xdr:row>638</xdr:row>
      <xdr:rowOff>114300</xdr:rowOff>
    </xdr:from>
    <xdr:to>
      <xdr:col>3</xdr:col>
      <xdr:colOff>0</xdr:colOff>
      <xdr:row>639</xdr:row>
      <xdr:rowOff>38100</xdr:rowOff>
    </xdr:to>
    <xdr:pic>
      <xdr:nvPicPr>
        <xdr:cNvPr id="92" name="Picture 92">
          <a:hlinkClick r:id="rId72"/>
        </xdr:cNvPr>
        <xdr:cNvPicPr preferRelativeResize="1">
          <a:picLocks noChangeAspect="1"/>
        </xdr:cNvPicPr>
      </xdr:nvPicPr>
      <xdr:blipFill>
        <a:blip r:embed="rId42"/>
        <a:stretch>
          <a:fillRect/>
        </a:stretch>
      </xdr:blipFill>
      <xdr:spPr>
        <a:xfrm>
          <a:off x="1676400" y="108442125"/>
          <a:ext cx="390525" cy="190500"/>
        </a:xfrm>
        <a:prstGeom prst="rect">
          <a:avLst/>
        </a:prstGeom>
        <a:noFill/>
        <a:ln w="9525" cmpd="sng">
          <a:noFill/>
        </a:ln>
      </xdr:spPr>
    </xdr:pic>
    <xdr:clientData/>
  </xdr:twoCellAnchor>
  <xdr:twoCellAnchor editAs="oneCell">
    <xdr:from>
      <xdr:col>2</xdr:col>
      <xdr:colOff>0</xdr:colOff>
      <xdr:row>717</xdr:row>
      <xdr:rowOff>0</xdr:rowOff>
    </xdr:from>
    <xdr:to>
      <xdr:col>2</xdr:col>
      <xdr:colOff>371475</xdr:colOff>
      <xdr:row>718</xdr:row>
      <xdr:rowOff>0</xdr:rowOff>
    </xdr:to>
    <xdr:pic>
      <xdr:nvPicPr>
        <xdr:cNvPr id="93" name="Picture 93">
          <a:hlinkClick r:id="rId74"/>
        </xdr:cNvPr>
        <xdr:cNvPicPr preferRelativeResize="1">
          <a:picLocks noChangeAspect="1"/>
        </xdr:cNvPicPr>
      </xdr:nvPicPr>
      <xdr:blipFill>
        <a:blip r:embed="rId42"/>
        <a:stretch>
          <a:fillRect/>
        </a:stretch>
      </xdr:blipFill>
      <xdr:spPr>
        <a:xfrm>
          <a:off x="1676400" y="121329450"/>
          <a:ext cx="371475" cy="304800"/>
        </a:xfrm>
        <a:prstGeom prst="rect">
          <a:avLst/>
        </a:prstGeom>
        <a:noFill/>
        <a:ln w="9525" cmpd="sng">
          <a:noFill/>
        </a:ln>
      </xdr:spPr>
    </xdr:pic>
    <xdr:clientData/>
  </xdr:twoCellAnchor>
  <xdr:twoCellAnchor editAs="oneCell">
    <xdr:from>
      <xdr:col>2</xdr:col>
      <xdr:colOff>0</xdr:colOff>
      <xdr:row>721</xdr:row>
      <xdr:rowOff>0</xdr:rowOff>
    </xdr:from>
    <xdr:to>
      <xdr:col>3</xdr:col>
      <xdr:colOff>381000</xdr:colOff>
      <xdr:row>723</xdr:row>
      <xdr:rowOff>0</xdr:rowOff>
    </xdr:to>
    <xdr:pic>
      <xdr:nvPicPr>
        <xdr:cNvPr id="94" name="Picture 94">
          <a:hlinkClick r:id="rId77"/>
        </xdr:cNvPr>
        <xdr:cNvPicPr preferRelativeResize="1">
          <a:picLocks noChangeAspect="1"/>
        </xdr:cNvPicPr>
      </xdr:nvPicPr>
      <xdr:blipFill>
        <a:blip r:embed="rId75"/>
        <a:stretch>
          <a:fillRect/>
        </a:stretch>
      </xdr:blipFill>
      <xdr:spPr>
        <a:xfrm>
          <a:off x="1676400" y="122091450"/>
          <a:ext cx="771525" cy="495300"/>
        </a:xfrm>
        <a:prstGeom prst="rect">
          <a:avLst/>
        </a:prstGeom>
        <a:noFill/>
        <a:ln w="9525" cmpd="sng">
          <a:noFill/>
        </a:ln>
      </xdr:spPr>
    </xdr:pic>
    <xdr:clientData/>
  </xdr:twoCellAnchor>
  <xdr:twoCellAnchor editAs="oneCell">
    <xdr:from>
      <xdr:col>2</xdr:col>
      <xdr:colOff>0</xdr:colOff>
      <xdr:row>662</xdr:row>
      <xdr:rowOff>104775</xdr:rowOff>
    </xdr:from>
    <xdr:to>
      <xdr:col>3</xdr:col>
      <xdr:colOff>0</xdr:colOff>
      <xdr:row>663</xdr:row>
      <xdr:rowOff>76200</xdr:rowOff>
    </xdr:to>
    <xdr:pic>
      <xdr:nvPicPr>
        <xdr:cNvPr id="95" name="Picture 95">
          <a:hlinkClick r:id="rId79"/>
        </xdr:cNvPr>
        <xdr:cNvPicPr preferRelativeResize="1">
          <a:picLocks noChangeAspect="1"/>
        </xdr:cNvPicPr>
      </xdr:nvPicPr>
      <xdr:blipFill>
        <a:blip r:embed="rId42"/>
        <a:stretch>
          <a:fillRect/>
        </a:stretch>
      </xdr:blipFill>
      <xdr:spPr>
        <a:xfrm>
          <a:off x="1676400" y="112442625"/>
          <a:ext cx="390525" cy="200025"/>
        </a:xfrm>
        <a:prstGeom prst="rect">
          <a:avLst/>
        </a:prstGeom>
        <a:noFill/>
        <a:ln w="9525" cmpd="sng">
          <a:noFill/>
        </a:ln>
      </xdr:spPr>
    </xdr:pic>
    <xdr:clientData/>
  </xdr:twoCellAnchor>
  <xdr:twoCellAnchor>
    <xdr:from>
      <xdr:col>0</xdr:col>
      <xdr:colOff>285750</xdr:colOff>
      <xdr:row>1</xdr:row>
      <xdr:rowOff>0</xdr:rowOff>
    </xdr:from>
    <xdr:to>
      <xdr:col>20</xdr:col>
      <xdr:colOff>0</xdr:colOff>
      <xdr:row>17</xdr:row>
      <xdr:rowOff>0</xdr:rowOff>
    </xdr:to>
    <xdr:sp>
      <xdr:nvSpPr>
        <xdr:cNvPr id="96" name="Rectangle 96"/>
        <xdr:cNvSpPr>
          <a:spLocks/>
        </xdr:cNvSpPr>
      </xdr:nvSpPr>
      <xdr:spPr>
        <a:xfrm>
          <a:off x="285750" y="152400"/>
          <a:ext cx="8410575" cy="3190875"/>
        </a:xfrm>
        <a:prstGeom prst="roundRect">
          <a:avLst/>
        </a:prstGeom>
        <a:pattFill prst="pct5">
          <a:fgClr>
            <a:srgbClr val="F3F3F3"/>
          </a:fgClr>
          <a:bgClr>
            <a:srgbClr val="F3F3F3"/>
          </a:bgClr>
        </a:pattFill>
        <a:ln w="3175" cmpd="sng">
          <a:solidFill>
            <a:srgbClr val="0000FF"/>
          </a:solidFill>
          <a:prstDash val="dash"/>
          <a:headEnd type="none"/>
          <a:tailEnd type="none"/>
        </a:ln>
      </xdr:spPr>
      <xdr:txBody>
        <a:bodyPr vertOverflow="clip" wrap="square"/>
        <a:p>
          <a:pPr algn="l">
            <a:defRPr/>
          </a:pPr>
          <a:r>
            <a:rPr lang="en-US" cap="none" sz="900" b="1" i="0" u="none" baseline="0">
              <a:solidFill>
                <a:srgbClr val="008080"/>
              </a:solidFill>
            </a:rPr>
            <a:t>                                                                            |: </a:t>
          </a:r>
          <a:r>
            <a:rPr lang="en-US" cap="none" sz="1200" b="1" i="0" u="none" baseline="0">
              <a:solidFill>
                <a:srgbClr val="333333"/>
              </a:solidFill>
            </a:rPr>
            <a:t>építőanyagok  KALKULÁTOR</a:t>
          </a:r>
          <a:r>
            <a:rPr lang="en-US" cap="none" sz="900" b="1" i="0" u="none" baseline="0">
              <a:solidFill>
                <a:srgbClr val="008080"/>
              </a:solidFill>
            </a:rPr>
            <a:t> :|   
    -- Függőleges kék-zöld oszlop a darab oszlop </a:t>
          </a:r>
          <a:r>
            <a:rPr lang="en-US" cap="none" sz="900" b="0" i="0" u="none" baseline="0">
              <a:solidFill>
                <a:srgbClr val="008080"/>
              </a:solidFill>
            </a:rPr>
            <a:t>
Amig nem ír  db-ot, az ÁR addig rejtett.
... a darabszámok oszlopa írható.</a:t>
          </a:r>
          <a:r>
            <a:rPr lang="en-US" cap="none" sz="900" b="0" i="0" u="none" baseline="0"/>
            <a:t>       Minden más védett.         Nem rontható el semmi.
           </a:t>
          </a:r>
          <a:r>
            <a:rPr lang="en-US" cap="none" sz="900" b="1" i="0" u="none" baseline="0"/>
            <a:t>Apró tanács: </a:t>
          </a:r>
          <a:r>
            <a:rPr lang="en-US" cap="none" sz="900" b="0" i="0" u="none" baseline="0"/>
            <a:t>              pár percig kattogjon ötlet szerűen. Rövid idő alatt át látja majd, hogy mit hol talál és milyen egyszerűen is működik.
Lehet menteni egy más néven, akkor tud készíteni több féle összeállítást, négyzetmétert, árelemzést, össze tudja hasonlítani őket, melyik lesz a kedvező...
           ... a  " </a:t>
          </a:r>
          <a:r>
            <a:rPr lang="en-US" cap="none" sz="900" b="1" i="0" u="sng" baseline="0">
              <a:solidFill>
                <a:srgbClr val="0000FF"/>
              </a:solidFill>
            </a:rPr>
            <a:t>Le össz</a:t>
          </a:r>
          <a:r>
            <a:rPr lang="en-US" cap="none" sz="900" b="0" i="0" u="none" baseline="0"/>
            <a:t> " nyilak leugratnak a végösszeghez, érdemes használni őket, az " </a:t>
          </a:r>
          <a:r>
            <a:rPr lang="en-US" cap="none" sz="900" b="1" i="0" u="none" baseline="0">
              <a:solidFill>
                <a:srgbClr val="0000FF"/>
              </a:solidFill>
            </a:rPr>
            <a:t>Építőelem Csoportok</a:t>
          </a:r>
          <a:r>
            <a:rPr lang="en-US" cap="none" sz="900" b="0" i="0" u="none" baseline="0"/>
            <a:t> " linkje a csoportok első tételéhez. A végösszeg alól vissza ugrat a lapelején levő egyes  " </a:t>
          </a:r>
          <a:r>
            <a:rPr lang="en-US" cap="none" sz="900" b="1" i="0" u="none" baseline="0">
              <a:solidFill>
                <a:srgbClr val="0000FF"/>
              </a:solidFill>
            </a:rPr>
            <a:t>Építőelem Csoportok</a:t>
          </a:r>
          <a:r>
            <a:rPr lang="en-US" cap="none" sz="900" b="0" i="0" u="none" baseline="0"/>
            <a:t> "  -hoz!
... az első munkalap (00-05-01megallapodas) foglalkozik a megrendelés folyamatával
           Eredményes kiválasztást. Örömmel várjuk a jelentkezését... </a:t>
          </a:r>
          <a:r>
            <a:rPr lang="en-US" cap="none" sz="700" b="0" i="1" u="none" baseline="0"/>
            <a:t>(üdvözlettel &gt; marketing csop...)                                       </a:t>
          </a:r>
          <a:r>
            <a:rPr lang="en-US" cap="none" sz="900" b="0" i="0" u="none" baseline="0"/>
            <a:t>
</a:t>
          </a:r>
        </a:p>
      </xdr:txBody>
    </xdr:sp>
    <xdr:clientData/>
  </xdr:twoCellAnchor>
  <xdr:twoCellAnchor>
    <xdr:from>
      <xdr:col>11</xdr:col>
      <xdr:colOff>0</xdr:colOff>
      <xdr:row>27</xdr:row>
      <xdr:rowOff>0</xdr:rowOff>
    </xdr:from>
    <xdr:to>
      <xdr:col>12</xdr:col>
      <xdr:colOff>0</xdr:colOff>
      <xdr:row>46</xdr:row>
      <xdr:rowOff>0</xdr:rowOff>
    </xdr:to>
    <xdr:sp>
      <xdr:nvSpPr>
        <xdr:cNvPr id="97" name="Rectangle 97"/>
        <xdr:cNvSpPr>
          <a:spLocks/>
        </xdr:cNvSpPr>
      </xdr:nvSpPr>
      <xdr:spPr>
        <a:xfrm>
          <a:off x="5391150" y="5219700"/>
          <a:ext cx="47625" cy="329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13</xdr:col>
      <xdr:colOff>0</xdr:colOff>
      <xdr:row>539</xdr:row>
      <xdr:rowOff>0</xdr:rowOff>
    </xdr:from>
    <xdr:to>
      <xdr:col>13</xdr:col>
      <xdr:colOff>95250</xdr:colOff>
      <xdr:row>539</xdr:row>
      <xdr:rowOff>152400</xdr:rowOff>
    </xdr:to>
    <xdr:pic>
      <xdr:nvPicPr>
        <xdr:cNvPr id="98" name="Picture 98"/>
        <xdr:cNvPicPr preferRelativeResize="1">
          <a:picLocks noChangeAspect="1"/>
        </xdr:cNvPicPr>
      </xdr:nvPicPr>
      <xdr:blipFill>
        <a:blip r:embed="rId1"/>
        <a:stretch>
          <a:fillRect/>
        </a:stretch>
      </xdr:blipFill>
      <xdr:spPr>
        <a:xfrm>
          <a:off x="5695950" y="91582875"/>
          <a:ext cx="95250" cy="152400"/>
        </a:xfrm>
        <a:prstGeom prst="rect">
          <a:avLst/>
        </a:prstGeom>
        <a:noFill/>
        <a:ln w="9525" cmpd="sng">
          <a:noFill/>
        </a:ln>
      </xdr:spPr>
    </xdr:pic>
    <xdr:clientData/>
  </xdr:twoCellAnchor>
  <xdr:twoCellAnchor editAs="oneCell">
    <xdr:from>
      <xdr:col>13</xdr:col>
      <xdr:colOff>0</xdr:colOff>
      <xdr:row>515</xdr:row>
      <xdr:rowOff>0</xdr:rowOff>
    </xdr:from>
    <xdr:to>
      <xdr:col>13</xdr:col>
      <xdr:colOff>95250</xdr:colOff>
      <xdr:row>515</xdr:row>
      <xdr:rowOff>152400</xdr:rowOff>
    </xdr:to>
    <xdr:pic>
      <xdr:nvPicPr>
        <xdr:cNvPr id="99" name="Picture 99"/>
        <xdr:cNvPicPr preferRelativeResize="1">
          <a:picLocks noChangeAspect="1"/>
        </xdr:cNvPicPr>
      </xdr:nvPicPr>
      <xdr:blipFill>
        <a:blip r:embed="rId1"/>
        <a:stretch>
          <a:fillRect/>
        </a:stretch>
      </xdr:blipFill>
      <xdr:spPr>
        <a:xfrm>
          <a:off x="5695950" y="87534750"/>
          <a:ext cx="95250" cy="152400"/>
        </a:xfrm>
        <a:prstGeom prst="rect">
          <a:avLst/>
        </a:prstGeom>
        <a:noFill/>
        <a:ln w="9525" cmpd="sng">
          <a:noFill/>
        </a:ln>
      </xdr:spPr>
    </xdr:pic>
    <xdr:clientData/>
  </xdr:twoCellAnchor>
  <xdr:twoCellAnchor editAs="oneCell">
    <xdr:from>
      <xdr:col>2</xdr:col>
      <xdr:colOff>0</xdr:colOff>
      <xdr:row>514</xdr:row>
      <xdr:rowOff>76200</xdr:rowOff>
    </xdr:from>
    <xdr:to>
      <xdr:col>3</xdr:col>
      <xdr:colOff>0</xdr:colOff>
      <xdr:row>515</xdr:row>
      <xdr:rowOff>304800</xdr:rowOff>
    </xdr:to>
    <xdr:pic>
      <xdr:nvPicPr>
        <xdr:cNvPr id="100" name="Picture 100"/>
        <xdr:cNvPicPr preferRelativeResize="1">
          <a:picLocks noChangeAspect="1"/>
        </xdr:cNvPicPr>
      </xdr:nvPicPr>
      <xdr:blipFill>
        <a:blip r:embed="rId37"/>
        <a:stretch>
          <a:fillRect/>
        </a:stretch>
      </xdr:blipFill>
      <xdr:spPr>
        <a:xfrm>
          <a:off x="1676400" y="87458550"/>
          <a:ext cx="390525" cy="381000"/>
        </a:xfrm>
        <a:prstGeom prst="rect">
          <a:avLst/>
        </a:prstGeom>
        <a:noFill/>
        <a:ln w="9525" cmpd="sng">
          <a:noFill/>
        </a:ln>
      </xdr:spPr>
    </xdr:pic>
    <xdr:clientData/>
  </xdr:twoCellAnchor>
  <xdr:twoCellAnchor editAs="oneCell">
    <xdr:from>
      <xdr:col>2</xdr:col>
      <xdr:colOff>0</xdr:colOff>
      <xdr:row>539</xdr:row>
      <xdr:rowOff>0</xdr:rowOff>
    </xdr:from>
    <xdr:to>
      <xdr:col>3</xdr:col>
      <xdr:colOff>0</xdr:colOff>
      <xdr:row>540</xdr:row>
      <xdr:rowOff>104775</xdr:rowOff>
    </xdr:to>
    <xdr:pic>
      <xdr:nvPicPr>
        <xdr:cNvPr id="101" name="Picture 101">
          <a:hlinkClick r:id="rId81"/>
        </xdr:cNvPr>
        <xdr:cNvPicPr preferRelativeResize="1">
          <a:picLocks noChangeAspect="1"/>
        </xdr:cNvPicPr>
      </xdr:nvPicPr>
      <xdr:blipFill>
        <a:blip r:embed="rId37"/>
        <a:stretch>
          <a:fillRect/>
        </a:stretch>
      </xdr:blipFill>
      <xdr:spPr>
        <a:xfrm>
          <a:off x="1676400" y="91582875"/>
          <a:ext cx="390525" cy="400050"/>
        </a:xfrm>
        <a:prstGeom prst="rect">
          <a:avLst/>
        </a:prstGeom>
        <a:noFill/>
        <a:ln w="9525" cmpd="sng">
          <a:noFill/>
        </a:ln>
      </xdr:spPr>
    </xdr:pic>
    <xdr:clientData/>
  </xdr:twoCellAnchor>
  <xdr:twoCellAnchor>
    <xdr:from>
      <xdr:col>2</xdr:col>
      <xdr:colOff>0</xdr:colOff>
      <xdr:row>255</xdr:row>
      <xdr:rowOff>0</xdr:rowOff>
    </xdr:from>
    <xdr:to>
      <xdr:col>11</xdr:col>
      <xdr:colOff>0</xdr:colOff>
      <xdr:row>255</xdr:row>
      <xdr:rowOff>0</xdr:rowOff>
    </xdr:to>
    <xdr:sp>
      <xdr:nvSpPr>
        <xdr:cNvPr id="102" name="Line 102"/>
        <xdr:cNvSpPr>
          <a:spLocks/>
        </xdr:cNvSpPr>
      </xdr:nvSpPr>
      <xdr:spPr>
        <a:xfrm>
          <a:off x="1676400" y="444436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259</xdr:row>
      <xdr:rowOff>0</xdr:rowOff>
    </xdr:from>
    <xdr:to>
      <xdr:col>11</xdr:col>
      <xdr:colOff>0</xdr:colOff>
      <xdr:row>259</xdr:row>
      <xdr:rowOff>0</xdr:rowOff>
    </xdr:to>
    <xdr:sp>
      <xdr:nvSpPr>
        <xdr:cNvPr id="103" name="Line 103"/>
        <xdr:cNvSpPr>
          <a:spLocks/>
        </xdr:cNvSpPr>
      </xdr:nvSpPr>
      <xdr:spPr>
        <a:xfrm>
          <a:off x="1676400" y="450532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263</xdr:row>
      <xdr:rowOff>0</xdr:rowOff>
    </xdr:from>
    <xdr:to>
      <xdr:col>11</xdr:col>
      <xdr:colOff>0</xdr:colOff>
      <xdr:row>263</xdr:row>
      <xdr:rowOff>0</xdr:rowOff>
    </xdr:to>
    <xdr:sp>
      <xdr:nvSpPr>
        <xdr:cNvPr id="104" name="Line 104"/>
        <xdr:cNvSpPr>
          <a:spLocks/>
        </xdr:cNvSpPr>
      </xdr:nvSpPr>
      <xdr:spPr>
        <a:xfrm>
          <a:off x="1676400" y="456628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267</xdr:row>
      <xdr:rowOff>0</xdr:rowOff>
    </xdr:from>
    <xdr:to>
      <xdr:col>11</xdr:col>
      <xdr:colOff>0</xdr:colOff>
      <xdr:row>267</xdr:row>
      <xdr:rowOff>0</xdr:rowOff>
    </xdr:to>
    <xdr:sp>
      <xdr:nvSpPr>
        <xdr:cNvPr id="105" name="Line 105"/>
        <xdr:cNvSpPr>
          <a:spLocks/>
        </xdr:cNvSpPr>
      </xdr:nvSpPr>
      <xdr:spPr>
        <a:xfrm>
          <a:off x="1676400" y="462724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271</xdr:row>
      <xdr:rowOff>0</xdr:rowOff>
    </xdr:from>
    <xdr:to>
      <xdr:col>20</xdr:col>
      <xdr:colOff>0</xdr:colOff>
      <xdr:row>271</xdr:row>
      <xdr:rowOff>0</xdr:rowOff>
    </xdr:to>
    <xdr:sp>
      <xdr:nvSpPr>
        <xdr:cNvPr id="106" name="Line 106"/>
        <xdr:cNvSpPr>
          <a:spLocks/>
        </xdr:cNvSpPr>
      </xdr:nvSpPr>
      <xdr:spPr>
        <a:xfrm>
          <a:off x="1676400" y="4688205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278</xdr:row>
      <xdr:rowOff>0</xdr:rowOff>
    </xdr:from>
    <xdr:to>
      <xdr:col>11</xdr:col>
      <xdr:colOff>0</xdr:colOff>
      <xdr:row>278</xdr:row>
      <xdr:rowOff>0</xdr:rowOff>
    </xdr:to>
    <xdr:sp>
      <xdr:nvSpPr>
        <xdr:cNvPr id="107" name="Line 107"/>
        <xdr:cNvSpPr>
          <a:spLocks/>
        </xdr:cNvSpPr>
      </xdr:nvSpPr>
      <xdr:spPr>
        <a:xfrm>
          <a:off x="1676400" y="481298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282</xdr:row>
      <xdr:rowOff>0</xdr:rowOff>
    </xdr:from>
    <xdr:to>
      <xdr:col>11</xdr:col>
      <xdr:colOff>0</xdr:colOff>
      <xdr:row>282</xdr:row>
      <xdr:rowOff>0</xdr:rowOff>
    </xdr:to>
    <xdr:sp>
      <xdr:nvSpPr>
        <xdr:cNvPr id="108" name="Line 108"/>
        <xdr:cNvSpPr>
          <a:spLocks/>
        </xdr:cNvSpPr>
      </xdr:nvSpPr>
      <xdr:spPr>
        <a:xfrm>
          <a:off x="1676400" y="487394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286</xdr:row>
      <xdr:rowOff>0</xdr:rowOff>
    </xdr:from>
    <xdr:to>
      <xdr:col>11</xdr:col>
      <xdr:colOff>0</xdr:colOff>
      <xdr:row>286</xdr:row>
      <xdr:rowOff>0</xdr:rowOff>
    </xdr:to>
    <xdr:sp>
      <xdr:nvSpPr>
        <xdr:cNvPr id="109" name="Line 109"/>
        <xdr:cNvSpPr>
          <a:spLocks/>
        </xdr:cNvSpPr>
      </xdr:nvSpPr>
      <xdr:spPr>
        <a:xfrm>
          <a:off x="1676400" y="493490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290</xdr:row>
      <xdr:rowOff>0</xdr:rowOff>
    </xdr:from>
    <xdr:to>
      <xdr:col>11</xdr:col>
      <xdr:colOff>0</xdr:colOff>
      <xdr:row>290</xdr:row>
      <xdr:rowOff>0</xdr:rowOff>
    </xdr:to>
    <xdr:sp>
      <xdr:nvSpPr>
        <xdr:cNvPr id="110" name="Line 110"/>
        <xdr:cNvSpPr>
          <a:spLocks/>
        </xdr:cNvSpPr>
      </xdr:nvSpPr>
      <xdr:spPr>
        <a:xfrm>
          <a:off x="1676400" y="499586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294</xdr:row>
      <xdr:rowOff>0</xdr:rowOff>
    </xdr:from>
    <xdr:to>
      <xdr:col>20</xdr:col>
      <xdr:colOff>0</xdr:colOff>
      <xdr:row>294</xdr:row>
      <xdr:rowOff>0</xdr:rowOff>
    </xdr:to>
    <xdr:sp>
      <xdr:nvSpPr>
        <xdr:cNvPr id="111" name="Line 111"/>
        <xdr:cNvSpPr>
          <a:spLocks/>
        </xdr:cNvSpPr>
      </xdr:nvSpPr>
      <xdr:spPr>
        <a:xfrm>
          <a:off x="1676400" y="50568225"/>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301</xdr:row>
      <xdr:rowOff>0</xdr:rowOff>
    </xdr:from>
    <xdr:to>
      <xdr:col>11</xdr:col>
      <xdr:colOff>0</xdr:colOff>
      <xdr:row>301</xdr:row>
      <xdr:rowOff>0</xdr:rowOff>
    </xdr:to>
    <xdr:sp>
      <xdr:nvSpPr>
        <xdr:cNvPr id="112" name="Line 112"/>
        <xdr:cNvSpPr>
          <a:spLocks/>
        </xdr:cNvSpPr>
      </xdr:nvSpPr>
      <xdr:spPr>
        <a:xfrm>
          <a:off x="1676400" y="518541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305</xdr:row>
      <xdr:rowOff>0</xdr:rowOff>
    </xdr:from>
    <xdr:to>
      <xdr:col>11</xdr:col>
      <xdr:colOff>0</xdr:colOff>
      <xdr:row>305</xdr:row>
      <xdr:rowOff>0</xdr:rowOff>
    </xdr:to>
    <xdr:sp>
      <xdr:nvSpPr>
        <xdr:cNvPr id="113" name="Line 113"/>
        <xdr:cNvSpPr>
          <a:spLocks/>
        </xdr:cNvSpPr>
      </xdr:nvSpPr>
      <xdr:spPr>
        <a:xfrm>
          <a:off x="1676400" y="524637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309</xdr:row>
      <xdr:rowOff>0</xdr:rowOff>
    </xdr:from>
    <xdr:to>
      <xdr:col>11</xdr:col>
      <xdr:colOff>0</xdr:colOff>
      <xdr:row>309</xdr:row>
      <xdr:rowOff>0</xdr:rowOff>
    </xdr:to>
    <xdr:sp>
      <xdr:nvSpPr>
        <xdr:cNvPr id="114" name="Line 114"/>
        <xdr:cNvSpPr>
          <a:spLocks/>
        </xdr:cNvSpPr>
      </xdr:nvSpPr>
      <xdr:spPr>
        <a:xfrm>
          <a:off x="1676400" y="530733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313</xdr:row>
      <xdr:rowOff>0</xdr:rowOff>
    </xdr:from>
    <xdr:to>
      <xdr:col>11</xdr:col>
      <xdr:colOff>0</xdr:colOff>
      <xdr:row>313</xdr:row>
      <xdr:rowOff>0</xdr:rowOff>
    </xdr:to>
    <xdr:sp>
      <xdr:nvSpPr>
        <xdr:cNvPr id="115" name="Line 115"/>
        <xdr:cNvSpPr>
          <a:spLocks/>
        </xdr:cNvSpPr>
      </xdr:nvSpPr>
      <xdr:spPr>
        <a:xfrm>
          <a:off x="1676400" y="536829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317</xdr:row>
      <xdr:rowOff>0</xdr:rowOff>
    </xdr:from>
    <xdr:to>
      <xdr:col>20</xdr:col>
      <xdr:colOff>0</xdr:colOff>
      <xdr:row>317</xdr:row>
      <xdr:rowOff>0</xdr:rowOff>
    </xdr:to>
    <xdr:sp>
      <xdr:nvSpPr>
        <xdr:cNvPr id="116" name="Line 116"/>
        <xdr:cNvSpPr>
          <a:spLocks/>
        </xdr:cNvSpPr>
      </xdr:nvSpPr>
      <xdr:spPr>
        <a:xfrm>
          <a:off x="1676400" y="5429250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339</xdr:row>
      <xdr:rowOff>0</xdr:rowOff>
    </xdr:from>
    <xdr:to>
      <xdr:col>11</xdr:col>
      <xdr:colOff>0</xdr:colOff>
      <xdr:row>339</xdr:row>
      <xdr:rowOff>0</xdr:rowOff>
    </xdr:to>
    <xdr:sp>
      <xdr:nvSpPr>
        <xdr:cNvPr id="117" name="Line 117"/>
        <xdr:cNvSpPr>
          <a:spLocks/>
        </xdr:cNvSpPr>
      </xdr:nvSpPr>
      <xdr:spPr>
        <a:xfrm>
          <a:off x="1676400" y="585406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343</xdr:row>
      <xdr:rowOff>0</xdr:rowOff>
    </xdr:from>
    <xdr:to>
      <xdr:col>11</xdr:col>
      <xdr:colOff>0</xdr:colOff>
      <xdr:row>343</xdr:row>
      <xdr:rowOff>0</xdr:rowOff>
    </xdr:to>
    <xdr:sp>
      <xdr:nvSpPr>
        <xdr:cNvPr id="118" name="Line 118"/>
        <xdr:cNvSpPr>
          <a:spLocks/>
        </xdr:cNvSpPr>
      </xdr:nvSpPr>
      <xdr:spPr>
        <a:xfrm>
          <a:off x="1676400" y="591502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347</xdr:row>
      <xdr:rowOff>0</xdr:rowOff>
    </xdr:from>
    <xdr:to>
      <xdr:col>11</xdr:col>
      <xdr:colOff>0</xdr:colOff>
      <xdr:row>347</xdr:row>
      <xdr:rowOff>0</xdr:rowOff>
    </xdr:to>
    <xdr:sp>
      <xdr:nvSpPr>
        <xdr:cNvPr id="119" name="Line 119"/>
        <xdr:cNvSpPr>
          <a:spLocks/>
        </xdr:cNvSpPr>
      </xdr:nvSpPr>
      <xdr:spPr>
        <a:xfrm>
          <a:off x="1676400" y="597598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353</xdr:row>
      <xdr:rowOff>0</xdr:rowOff>
    </xdr:from>
    <xdr:to>
      <xdr:col>11</xdr:col>
      <xdr:colOff>0</xdr:colOff>
      <xdr:row>353</xdr:row>
      <xdr:rowOff>0</xdr:rowOff>
    </xdr:to>
    <xdr:sp>
      <xdr:nvSpPr>
        <xdr:cNvPr id="120" name="Line 120"/>
        <xdr:cNvSpPr>
          <a:spLocks/>
        </xdr:cNvSpPr>
      </xdr:nvSpPr>
      <xdr:spPr>
        <a:xfrm>
          <a:off x="1676400" y="609314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357</xdr:row>
      <xdr:rowOff>0</xdr:rowOff>
    </xdr:from>
    <xdr:to>
      <xdr:col>11</xdr:col>
      <xdr:colOff>0</xdr:colOff>
      <xdr:row>357</xdr:row>
      <xdr:rowOff>0</xdr:rowOff>
    </xdr:to>
    <xdr:sp>
      <xdr:nvSpPr>
        <xdr:cNvPr id="121" name="Line 121"/>
        <xdr:cNvSpPr>
          <a:spLocks/>
        </xdr:cNvSpPr>
      </xdr:nvSpPr>
      <xdr:spPr>
        <a:xfrm>
          <a:off x="1676400" y="615410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361</xdr:row>
      <xdr:rowOff>0</xdr:rowOff>
    </xdr:from>
    <xdr:to>
      <xdr:col>11</xdr:col>
      <xdr:colOff>0</xdr:colOff>
      <xdr:row>361</xdr:row>
      <xdr:rowOff>0</xdr:rowOff>
    </xdr:to>
    <xdr:sp>
      <xdr:nvSpPr>
        <xdr:cNvPr id="122" name="Line 122"/>
        <xdr:cNvSpPr>
          <a:spLocks/>
        </xdr:cNvSpPr>
      </xdr:nvSpPr>
      <xdr:spPr>
        <a:xfrm>
          <a:off x="1676400" y="621506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365</xdr:row>
      <xdr:rowOff>0</xdr:rowOff>
    </xdr:from>
    <xdr:to>
      <xdr:col>11</xdr:col>
      <xdr:colOff>0</xdr:colOff>
      <xdr:row>365</xdr:row>
      <xdr:rowOff>0</xdr:rowOff>
    </xdr:to>
    <xdr:sp>
      <xdr:nvSpPr>
        <xdr:cNvPr id="123" name="Line 123"/>
        <xdr:cNvSpPr>
          <a:spLocks/>
        </xdr:cNvSpPr>
      </xdr:nvSpPr>
      <xdr:spPr>
        <a:xfrm>
          <a:off x="1676400" y="627602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369</xdr:row>
      <xdr:rowOff>0</xdr:rowOff>
    </xdr:from>
    <xdr:to>
      <xdr:col>11</xdr:col>
      <xdr:colOff>0</xdr:colOff>
      <xdr:row>369</xdr:row>
      <xdr:rowOff>0</xdr:rowOff>
    </xdr:to>
    <xdr:sp>
      <xdr:nvSpPr>
        <xdr:cNvPr id="124" name="Line 124"/>
        <xdr:cNvSpPr>
          <a:spLocks/>
        </xdr:cNvSpPr>
      </xdr:nvSpPr>
      <xdr:spPr>
        <a:xfrm>
          <a:off x="1676400" y="633698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372</xdr:row>
      <xdr:rowOff>0</xdr:rowOff>
    </xdr:from>
    <xdr:to>
      <xdr:col>11</xdr:col>
      <xdr:colOff>0</xdr:colOff>
      <xdr:row>372</xdr:row>
      <xdr:rowOff>0</xdr:rowOff>
    </xdr:to>
    <xdr:sp>
      <xdr:nvSpPr>
        <xdr:cNvPr id="125" name="Line 125"/>
        <xdr:cNvSpPr>
          <a:spLocks/>
        </xdr:cNvSpPr>
      </xdr:nvSpPr>
      <xdr:spPr>
        <a:xfrm>
          <a:off x="1676400" y="638270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375</xdr:row>
      <xdr:rowOff>0</xdr:rowOff>
    </xdr:from>
    <xdr:to>
      <xdr:col>11</xdr:col>
      <xdr:colOff>0</xdr:colOff>
      <xdr:row>375</xdr:row>
      <xdr:rowOff>0</xdr:rowOff>
    </xdr:to>
    <xdr:sp>
      <xdr:nvSpPr>
        <xdr:cNvPr id="126" name="Line 126"/>
        <xdr:cNvSpPr>
          <a:spLocks/>
        </xdr:cNvSpPr>
      </xdr:nvSpPr>
      <xdr:spPr>
        <a:xfrm>
          <a:off x="1676400" y="642842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381</xdr:row>
      <xdr:rowOff>0</xdr:rowOff>
    </xdr:from>
    <xdr:to>
      <xdr:col>11</xdr:col>
      <xdr:colOff>0</xdr:colOff>
      <xdr:row>381</xdr:row>
      <xdr:rowOff>0</xdr:rowOff>
    </xdr:to>
    <xdr:sp>
      <xdr:nvSpPr>
        <xdr:cNvPr id="127" name="Line 127"/>
        <xdr:cNvSpPr>
          <a:spLocks/>
        </xdr:cNvSpPr>
      </xdr:nvSpPr>
      <xdr:spPr>
        <a:xfrm>
          <a:off x="1676400" y="654367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385</xdr:row>
      <xdr:rowOff>0</xdr:rowOff>
    </xdr:from>
    <xdr:to>
      <xdr:col>11</xdr:col>
      <xdr:colOff>0</xdr:colOff>
      <xdr:row>385</xdr:row>
      <xdr:rowOff>0</xdr:rowOff>
    </xdr:to>
    <xdr:sp>
      <xdr:nvSpPr>
        <xdr:cNvPr id="128" name="Line 128"/>
        <xdr:cNvSpPr>
          <a:spLocks/>
        </xdr:cNvSpPr>
      </xdr:nvSpPr>
      <xdr:spPr>
        <a:xfrm>
          <a:off x="1676400" y="660463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389</xdr:row>
      <xdr:rowOff>0</xdr:rowOff>
    </xdr:from>
    <xdr:to>
      <xdr:col>11</xdr:col>
      <xdr:colOff>0</xdr:colOff>
      <xdr:row>389</xdr:row>
      <xdr:rowOff>0</xdr:rowOff>
    </xdr:to>
    <xdr:sp>
      <xdr:nvSpPr>
        <xdr:cNvPr id="129" name="Line 129"/>
        <xdr:cNvSpPr>
          <a:spLocks/>
        </xdr:cNvSpPr>
      </xdr:nvSpPr>
      <xdr:spPr>
        <a:xfrm>
          <a:off x="1676400" y="666559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393</xdr:row>
      <xdr:rowOff>0</xdr:rowOff>
    </xdr:from>
    <xdr:to>
      <xdr:col>11</xdr:col>
      <xdr:colOff>0</xdr:colOff>
      <xdr:row>393</xdr:row>
      <xdr:rowOff>0</xdr:rowOff>
    </xdr:to>
    <xdr:sp>
      <xdr:nvSpPr>
        <xdr:cNvPr id="130" name="Line 130"/>
        <xdr:cNvSpPr>
          <a:spLocks/>
        </xdr:cNvSpPr>
      </xdr:nvSpPr>
      <xdr:spPr>
        <a:xfrm>
          <a:off x="1676400" y="67265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397</xdr:row>
      <xdr:rowOff>0</xdr:rowOff>
    </xdr:from>
    <xdr:to>
      <xdr:col>11</xdr:col>
      <xdr:colOff>0</xdr:colOff>
      <xdr:row>397</xdr:row>
      <xdr:rowOff>0</xdr:rowOff>
    </xdr:to>
    <xdr:sp>
      <xdr:nvSpPr>
        <xdr:cNvPr id="131" name="Line 131"/>
        <xdr:cNvSpPr>
          <a:spLocks/>
        </xdr:cNvSpPr>
      </xdr:nvSpPr>
      <xdr:spPr>
        <a:xfrm>
          <a:off x="1676400" y="678751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401</xdr:row>
      <xdr:rowOff>0</xdr:rowOff>
    </xdr:from>
    <xdr:to>
      <xdr:col>11</xdr:col>
      <xdr:colOff>0</xdr:colOff>
      <xdr:row>401</xdr:row>
      <xdr:rowOff>0</xdr:rowOff>
    </xdr:to>
    <xdr:sp>
      <xdr:nvSpPr>
        <xdr:cNvPr id="132" name="Line 132"/>
        <xdr:cNvSpPr>
          <a:spLocks/>
        </xdr:cNvSpPr>
      </xdr:nvSpPr>
      <xdr:spPr>
        <a:xfrm>
          <a:off x="1676400" y="684847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403</xdr:row>
      <xdr:rowOff>0</xdr:rowOff>
    </xdr:from>
    <xdr:to>
      <xdr:col>11</xdr:col>
      <xdr:colOff>0</xdr:colOff>
      <xdr:row>403</xdr:row>
      <xdr:rowOff>0</xdr:rowOff>
    </xdr:to>
    <xdr:sp>
      <xdr:nvSpPr>
        <xdr:cNvPr id="133" name="Line 133"/>
        <xdr:cNvSpPr>
          <a:spLocks/>
        </xdr:cNvSpPr>
      </xdr:nvSpPr>
      <xdr:spPr>
        <a:xfrm>
          <a:off x="1676400" y="68789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409</xdr:row>
      <xdr:rowOff>0</xdr:rowOff>
    </xdr:from>
    <xdr:to>
      <xdr:col>11</xdr:col>
      <xdr:colOff>0</xdr:colOff>
      <xdr:row>409</xdr:row>
      <xdr:rowOff>0</xdr:rowOff>
    </xdr:to>
    <xdr:sp>
      <xdr:nvSpPr>
        <xdr:cNvPr id="134" name="Line 134"/>
        <xdr:cNvSpPr>
          <a:spLocks/>
        </xdr:cNvSpPr>
      </xdr:nvSpPr>
      <xdr:spPr>
        <a:xfrm>
          <a:off x="1676400" y="69932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413</xdr:row>
      <xdr:rowOff>0</xdr:rowOff>
    </xdr:from>
    <xdr:to>
      <xdr:col>11</xdr:col>
      <xdr:colOff>0</xdr:colOff>
      <xdr:row>413</xdr:row>
      <xdr:rowOff>0</xdr:rowOff>
    </xdr:to>
    <xdr:sp>
      <xdr:nvSpPr>
        <xdr:cNvPr id="135" name="Line 135"/>
        <xdr:cNvSpPr>
          <a:spLocks/>
        </xdr:cNvSpPr>
      </xdr:nvSpPr>
      <xdr:spPr>
        <a:xfrm>
          <a:off x="1676400" y="705421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417</xdr:row>
      <xdr:rowOff>0</xdr:rowOff>
    </xdr:from>
    <xdr:to>
      <xdr:col>11</xdr:col>
      <xdr:colOff>0</xdr:colOff>
      <xdr:row>417</xdr:row>
      <xdr:rowOff>0</xdr:rowOff>
    </xdr:to>
    <xdr:sp>
      <xdr:nvSpPr>
        <xdr:cNvPr id="136" name="Line 136"/>
        <xdr:cNvSpPr>
          <a:spLocks/>
        </xdr:cNvSpPr>
      </xdr:nvSpPr>
      <xdr:spPr>
        <a:xfrm>
          <a:off x="1676400" y="711517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421</xdr:row>
      <xdr:rowOff>0</xdr:rowOff>
    </xdr:from>
    <xdr:to>
      <xdr:col>11</xdr:col>
      <xdr:colOff>0</xdr:colOff>
      <xdr:row>421</xdr:row>
      <xdr:rowOff>0</xdr:rowOff>
    </xdr:to>
    <xdr:sp>
      <xdr:nvSpPr>
        <xdr:cNvPr id="137" name="Line 137"/>
        <xdr:cNvSpPr>
          <a:spLocks/>
        </xdr:cNvSpPr>
      </xdr:nvSpPr>
      <xdr:spPr>
        <a:xfrm>
          <a:off x="1676400" y="717613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424</xdr:row>
      <xdr:rowOff>0</xdr:rowOff>
    </xdr:from>
    <xdr:to>
      <xdr:col>11</xdr:col>
      <xdr:colOff>0</xdr:colOff>
      <xdr:row>424</xdr:row>
      <xdr:rowOff>0</xdr:rowOff>
    </xdr:to>
    <xdr:sp>
      <xdr:nvSpPr>
        <xdr:cNvPr id="138" name="Line 138"/>
        <xdr:cNvSpPr>
          <a:spLocks/>
        </xdr:cNvSpPr>
      </xdr:nvSpPr>
      <xdr:spPr>
        <a:xfrm>
          <a:off x="1676400" y="72218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427</xdr:row>
      <xdr:rowOff>0</xdr:rowOff>
    </xdr:from>
    <xdr:to>
      <xdr:col>11</xdr:col>
      <xdr:colOff>0</xdr:colOff>
      <xdr:row>427</xdr:row>
      <xdr:rowOff>0</xdr:rowOff>
    </xdr:to>
    <xdr:sp>
      <xdr:nvSpPr>
        <xdr:cNvPr id="139" name="Line 139"/>
        <xdr:cNvSpPr>
          <a:spLocks/>
        </xdr:cNvSpPr>
      </xdr:nvSpPr>
      <xdr:spPr>
        <a:xfrm>
          <a:off x="1676400" y="726757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429</xdr:row>
      <xdr:rowOff>0</xdr:rowOff>
    </xdr:from>
    <xdr:to>
      <xdr:col>11</xdr:col>
      <xdr:colOff>0</xdr:colOff>
      <xdr:row>429</xdr:row>
      <xdr:rowOff>0</xdr:rowOff>
    </xdr:to>
    <xdr:sp>
      <xdr:nvSpPr>
        <xdr:cNvPr id="140" name="Line 140"/>
        <xdr:cNvSpPr>
          <a:spLocks/>
        </xdr:cNvSpPr>
      </xdr:nvSpPr>
      <xdr:spPr>
        <a:xfrm>
          <a:off x="1676400" y="72980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435</xdr:row>
      <xdr:rowOff>0</xdr:rowOff>
    </xdr:from>
    <xdr:to>
      <xdr:col>11</xdr:col>
      <xdr:colOff>0</xdr:colOff>
      <xdr:row>435</xdr:row>
      <xdr:rowOff>0</xdr:rowOff>
    </xdr:to>
    <xdr:sp>
      <xdr:nvSpPr>
        <xdr:cNvPr id="141" name="Line 141"/>
        <xdr:cNvSpPr>
          <a:spLocks/>
        </xdr:cNvSpPr>
      </xdr:nvSpPr>
      <xdr:spPr>
        <a:xfrm>
          <a:off x="1676400" y="741426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438</xdr:row>
      <xdr:rowOff>0</xdr:rowOff>
    </xdr:from>
    <xdr:to>
      <xdr:col>11</xdr:col>
      <xdr:colOff>0</xdr:colOff>
      <xdr:row>438</xdr:row>
      <xdr:rowOff>0</xdr:rowOff>
    </xdr:to>
    <xdr:sp>
      <xdr:nvSpPr>
        <xdr:cNvPr id="142" name="Line 142"/>
        <xdr:cNvSpPr>
          <a:spLocks/>
        </xdr:cNvSpPr>
      </xdr:nvSpPr>
      <xdr:spPr>
        <a:xfrm>
          <a:off x="1676400" y="74599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441</xdr:row>
      <xdr:rowOff>0</xdr:rowOff>
    </xdr:from>
    <xdr:to>
      <xdr:col>11</xdr:col>
      <xdr:colOff>0</xdr:colOff>
      <xdr:row>441</xdr:row>
      <xdr:rowOff>0</xdr:rowOff>
    </xdr:to>
    <xdr:sp>
      <xdr:nvSpPr>
        <xdr:cNvPr id="143" name="Line 143"/>
        <xdr:cNvSpPr>
          <a:spLocks/>
        </xdr:cNvSpPr>
      </xdr:nvSpPr>
      <xdr:spPr>
        <a:xfrm>
          <a:off x="1676400" y="75057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443</xdr:row>
      <xdr:rowOff>0</xdr:rowOff>
    </xdr:from>
    <xdr:to>
      <xdr:col>11</xdr:col>
      <xdr:colOff>0</xdr:colOff>
      <xdr:row>443</xdr:row>
      <xdr:rowOff>0</xdr:rowOff>
    </xdr:to>
    <xdr:sp>
      <xdr:nvSpPr>
        <xdr:cNvPr id="144" name="Line 144"/>
        <xdr:cNvSpPr>
          <a:spLocks/>
        </xdr:cNvSpPr>
      </xdr:nvSpPr>
      <xdr:spPr>
        <a:xfrm>
          <a:off x="1676400" y="75361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445</xdr:row>
      <xdr:rowOff>0</xdr:rowOff>
    </xdr:from>
    <xdr:to>
      <xdr:col>11</xdr:col>
      <xdr:colOff>0</xdr:colOff>
      <xdr:row>445</xdr:row>
      <xdr:rowOff>0</xdr:rowOff>
    </xdr:to>
    <xdr:sp>
      <xdr:nvSpPr>
        <xdr:cNvPr id="145" name="Line 145"/>
        <xdr:cNvSpPr>
          <a:spLocks/>
        </xdr:cNvSpPr>
      </xdr:nvSpPr>
      <xdr:spPr>
        <a:xfrm>
          <a:off x="1676400" y="756666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447</xdr:row>
      <xdr:rowOff>0</xdr:rowOff>
    </xdr:from>
    <xdr:to>
      <xdr:col>11</xdr:col>
      <xdr:colOff>0</xdr:colOff>
      <xdr:row>447</xdr:row>
      <xdr:rowOff>0</xdr:rowOff>
    </xdr:to>
    <xdr:sp>
      <xdr:nvSpPr>
        <xdr:cNvPr id="146" name="Line 146"/>
        <xdr:cNvSpPr>
          <a:spLocks/>
        </xdr:cNvSpPr>
      </xdr:nvSpPr>
      <xdr:spPr>
        <a:xfrm>
          <a:off x="1676400" y="75971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449</xdr:row>
      <xdr:rowOff>0</xdr:rowOff>
    </xdr:from>
    <xdr:to>
      <xdr:col>11</xdr:col>
      <xdr:colOff>0</xdr:colOff>
      <xdr:row>449</xdr:row>
      <xdr:rowOff>0</xdr:rowOff>
    </xdr:to>
    <xdr:sp>
      <xdr:nvSpPr>
        <xdr:cNvPr id="147" name="Line 147"/>
        <xdr:cNvSpPr>
          <a:spLocks/>
        </xdr:cNvSpPr>
      </xdr:nvSpPr>
      <xdr:spPr>
        <a:xfrm>
          <a:off x="1676400" y="762762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451</xdr:row>
      <xdr:rowOff>0</xdr:rowOff>
    </xdr:from>
    <xdr:to>
      <xdr:col>11</xdr:col>
      <xdr:colOff>0</xdr:colOff>
      <xdr:row>451</xdr:row>
      <xdr:rowOff>0</xdr:rowOff>
    </xdr:to>
    <xdr:sp>
      <xdr:nvSpPr>
        <xdr:cNvPr id="148" name="Line 148"/>
        <xdr:cNvSpPr>
          <a:spLocks/>
        </xdr:cNvSpPr>
      </xdr:nvSpPr>
      <xdr:spPr>
        <a:xfrm>
          <a:off x="1676400" y="76581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460</xdr:row>
      <xdr:rowOff>0</xdr:rowOff>
    </xdr:from>
    <xdr:to>
      <xdr:col>11</xdr:col>
      <xdr:colOff>0</xdr:colOff>
      <xdr:row>460</xdr:row>
      <xdr:rowOff>0</xdr:rowOff>
    </xdr:to>
    <xdr:sp>
      <xdr:nvSpPr>
        <xdr:cNvPr id="149" name="Line 149"/>
        <xdr:cNvSpPr>
          <a:spLocks/>
        </xdr:cNvSpPr>
      </xdr:nvSpPr>
      <xdr:spPr>
        <a:xfrm>
          <a:off x="1676400" y="78486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462</xdr:row>
      <xdr:rowOff>0</xdr:rowOff>
    </xdr:from>
    <xdr:to>
      <xdr:col>11</xdr:col>
      <xdr:colOff>0</xdr:colOff>
      <xdr:row>462</xdr:row>
      <xdr:rowOff>0</xdr:rowOff>
    </xdr:to>
    <xdr:sp>
      <xdr:nvSpPr>
        <xdr:cNvPr id="150" name="Line 150"/>
        <xdr:cNvSpPr>
          <a:spLocks/>
        </xdr:cNvSpPr>
      </xdr:nvSpPr>
      <xdr:spPr>
        <a:xfrm>
          <a:off x="1676400" y="78790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464</xdr:row>
      <xdr:rowOff>0</xdr:rowOff>
    </xdr:from>
    <xdr:to>
      <xdr:col>11</xdr:col>
      <xdr:colOff>0</xdr:colOff>
      <xdr:row>464</xdr:row>
      <xdr:rowOff>0</xdr:rowOff>
    </xdr:to>
    <xdr:sp>
      <xdr:nvSpPr>
        <xdr:cNvPr id="151" name="Line 151"/>
        <xdr:cNvSpPr>
          <a:spLocks/>
        </xdr:cNvSpPr>
      </xdr:nvSpPr>
      <xdr:spPr>
        <a:xfrm>
          <a:off x="1676400" y="790956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466</xdr:row>
      <xdr:rowOff>0</xdr:rowOff>
    </xdr:from>
    <xdr:to>
      <xdr:col>11</xdr:col>
      <xdr:colOff>0</xdr:colOff>
      <xdr:row>466</xdr:row>
      <xdr:rowOff>0</xdr:rowOff>
    </xdr:to>
    <xdr:sp>
      <xdr:nvSpPr>
        <xdr:cNvPr id="152" name="Line 152"/>
        <xdr:cNvSpPr>
          <a:spLocks/>
        </xdr:cNvSpPr>
      </xdr:nvSpPr>
      <xdr:spPr>
        <a:xfrm>
          <a:off x="1676400" y="79400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468</xdr:row>
      <xdr:rowOff>0</xdr:rowOff>
    </xdr:from>
    <xdr:to>
      <xdr:col>11</xdr:col>
      <xdr:colOff>0</xdr:colOff>
      <xdr:row>468</xdr:row>
      <xdr:rowOff>0</xdr:rowOff>
    </xdr:to>
    <xdr:sp>
      <xdr:nvSpPr>
        <xdr:cNvPr id="153" name="Line 153"/>
        <xdr:cNvSpPr>
          <a:spLocks/>
        </xdr:cNvSpPr>
      </xdr:nvSpPr>
      <xdr:spPr>
        <a:xfrm>
          <a:off x="1676400" y="797052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470</xdr:row>
      <xdr:rowOff>0</xdr:rowOff>
    </xdr:from>
    <xdr:to>
      <xdr:col>11</xdr:col>
      <xdr:colOff>0</xdr:colOff>
      <xdr:row>470</xdr:row>
      <xdr:rowOff>0</xdr:rowOff>
    </xdr:to>
    <xdr:sp>
      <xdr:nvSpPr>
        <xdr:cNvPr id="154" name="Line 154"/>
        <xdr:cNvSpPr>
          <a:spLocks/>
        </xdr:cNvSpPr>
      </xdr:nvSpPr>
      <xdr:spPr>
        <a:xfrm>
          <a:off x="1676400" y="80010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472</xdr:row>
      <xdr:rowOff>0</xdr:rowOff>
    </xdr:from>
    <xdr:to>
      <xdr:col>11</xdr:col>
      <xdr:colOff>0</xdr:colOff>
      <xdr:row>472</xdr:row>
      <xdr:rowOff>0</xdr:rowOff>
    </xdr:to>
    <xdr:sp>
      <xdr:nvSpPr>
        <xdr:cNvPr id="155" name="Line 155"/>
        <xdr:cNvSpPr>
          <a:spLocks/>
        </xdr:cNvSpPr>
      </xdr:nvSpPr>
      <xdr:spPr>
        <a:xfrm>
          <a:off x="1676400" y="80314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474</xdr:row>
      <xdr:rowOff>0</xdr:rowOff>
    </xdr:from>
    <xdr:to>
      <xdr:col>11</xdr:col>
      <xdr:colOff>0</xdr:colOff>
      <xdr:row>474</xdr:row>
      <xdr:rowOff>0</xdr:rowOff>
    </xdr:to>
    <xdr:sp>
      <xdr:nvSpPr>
        <xdr:cNvPr id="156" name="Line 156"/>
        <xdr:cNvSpPr>
          <a:spLocks/>
        </xdr:cNvSpPr>
      </xdr:nvSpPr>
      <xdr:spPr>
        <a:xfrm>
          <a:off x="1676400" y="806196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476</xdr:row>
      <xdr:rowOff>0</xdr:rowOff>
    </xdr:from>
    <xdr:to>
      <xdr:col>11</xdr:col>
      <xdr:colOff>0</xdr:colOff>
      <xdr:row>476</xdr:row>
      <xdr:rowOff>0</xdr:rowOff>
    </xdr:to>
    <xdr:sp>
      <xdr:nvSpPr>
        <xdr:cNvPr id="157" name="Line 157"/>
        <xdr:cNvSpPr>
          <a:spLocks/>
        </xdr:cNvSpPr>
      </xdr:nvSpPr>
      <xdr:spPr>
        <a:xfrm>
          <a:off x="1676400" y="80924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478</xdr:row>
      <xdr:rowOff>0</xdr:rowOff>
    </xdr:from>
    <xdr:to>
      <xdr:col>11</xdr:col>
      <xdr:colOff>0</xdr:colOff>
      <xdr:row>478</xdr:row>
      <xdr:rowOff>0</xdr:rowOff>
    </xdr:to>
    <xdr:sp>
      <xdr:nvSpPr>
        <xdr:cNvPr id="158" name="Line 158"/>
        <xdr:cNvSpPr>
          <a:spLocks/>
        </xdr:cNvSpPr>
      </xdr:nvSpPr>
      <xdr:spPr>
        <a:xfrm>
          <a:off x="1676400" y="812292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480</xdr:row>
      <xdr:rowOff>0</xdr:rowOff>
    </xdr:from>
    <xdr:to>
      <xdr:col>11</xdr:col>
      <xdr:colOff>0</xdr:colOff>
      <xdr:row>480</xdr:row>
      <xdr:rowOff>0</xdr:rowOff>
    </xdr:to>
    <xdr:sp>
      <xdr:nvSpPr>
        <xdr:cNvPr id="159" name="Line 159"/>
        <xdr:cNvSpPr>
          <a:spLocks/>
        </xdr:cNvSpPr>
      </xdr:nvSpPr>
      <xdr:spPr>
        <a:xfrm>
          <a:off x="1676400" y="81534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484</xdr:row>
      <xdr:rowOff>0</xdr:rowOff>
    </xdr:from>
    <xdr:to>
      <xdr:col>11</xdr:col>
      <xdr:colOff>0</xdr:colOff>
      <xdr:row>484</xdr:row>
      <xdr:rowOff>0</xdr:rowOff>
    </xdr:to>
    <xdr:sp>
      <xdr:nvSpPr>
        <xdr:cNvPr id="160" name="Line 160"/>
        <xdr:cNvSpPr>
          <a:spLocks/>
        </xdr:cNvSpPr>
      </xdr:nvSpPr>
      <xdr:spPr>
        <a:xfrm>
          <a:off x="1676400" y="823912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486</xdr:row>
      <xdr:rowOff>0</xdr:rowOff>
    </xdr:from>
    <xdr:to>
      <xdr:col>11</xdr:col>
      <xdr:colOff>0</xdr:colOff>
      <xdr:row>486</xdr:row>
      <xdr:rowOff>0</xdr:rowOff>
    </xdr:to>
    <xdr:sp>
      <xdr:nvSpPr>
        <xdr:cNvPr id="161" name="Line 161"/>
        <xdr:cNvSpPr>
          <a:spLocks/>
        </xdr:cNvSpPr>
      </xdr:nvSpPr>
      <xdr:spPr>
        <a:xfrm>
          <a:off x="1676400" y="826960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488</xdr:row>
      <xdr:rowOff>0</xdr:rowOff>
    </xdr:from>
    <xdr:to>
      <xdr:col>11</xdr:col>
      <xdr:colOff>0</xdr:colOff>
      <xdr:row>488</xdr:row>
      <xdr:rowOff>0</xdr:rowOff>
    </xdr:to>
    <xdr:sp>
      <xdr:nvSpPr>
        <xdr:cNvPr id="162" name="Line 162"/>
        <xdr:cNvSpPr>
          <a:spLocks/>
        </xdr:cNvSpPr>
      </xdr:nvSpPr>
      <xdr:spPr>
        <a:xfrm>
          <a:off x="1676400" y="830008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490</xdr:row>
      <xdr:rowOff>0</xdr:rowOff>
    </xdr:from>
    <xdr:to>
      <xdr:col>11</xdr:col>
      <xdr:colOff>0</xdr:colOff>
      <xdr:row>490</xdr:row>
      <xdr:rowOff>0</xdr:rowOff>
    </xdr:to>
    <xdr:sp>
      <xdr:nvSpPr>
        <xdr:cNvPr id="163" name="Line 163"/>
        <xdr:cNvSpPr>
          <a:spLocks/>
        </xdr:cNvSpPr>
      </xdr:nvSpPr>
      <xdr:spPr>
        <a:xfrm>
          <a:off x="1676400" y="833056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492</xdr:row>
      <xdr:rowOff>0</xdr:rowOff>
    </xdr:from>
    <xdr:to>
      <xdr:col>11</xdr:col>
      <xdr:colOff>0</xdr:colOff>
      <xdr:row>492</xdr:row>
      <xdr:rowOff>0</xdr:rowOff>
    </xdr:to>
    <xdr:sp>
      <xdr:nvSpPr>
        <xdr:cNvPr id="164" name="Line 164"/>
        <xdr:cNvSpPr>
          <a:spLocks/>
        </xdr:cNvSpPr>
      </xdr:nvSpPr>
      <xdr:spPr>
        <a:xfrm>
          <a:off x="1676400" y="836104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494</xdr:row>
      <xdr:rowOff>0</xdr:rowOff>
    </xdr:from>
    <xdr:to>
      <xdr:col>11</xdr:col>
      <xdr:colOff>0</xdr:colOff>
      <xdr:row>494</xdr:row>
      <xdr:rowOff>0</xdr:rowOff>
    </xdr:to>
    <xdr:sp>
      <xdr:nvSpPr>
        <xdr:cNvPr id="165" name="Line 165"/>
        <xdr:cNvSpPr>
          <a:spLocks/>
        </xdr:cNvSpPr>
      </xdr:nvSpPr>
      <xdr:spPr>
        <a:xfrm>
          <a:off x="1676400" y="839152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496</xdr:row>
      <xdr:rowOff>0</xdr:rowOff>
    </xdr:from>
    <xdr:to>
      <xdr:col>11</xdr:col>
      <xdr:colOff>0</xdr:colOff>
      <xdr:row>496</xdr:row>
      <xdr:rowOff>0</xdr:rowOff>
    </xdr:to>
    <xdr:sp>
      <xdr:nvSpPr>
        <xdr:cNvPr id="166" name="Line 166"/>
        <xdr:cNvSpPr>
          <a:spLocks/>
        </xdr:cNvSpPr>
      </xdr:nvSpPr>
      <xdr:spPr>
        <a:xfrm>
          <a:off x="1676400" y="842200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498</xdr:row>
      <xdr:rowOff>0</xdr:rowOff>
    </xdr:from>
    <xdr:to>
      <xdr:col>11</xdr:col>
      <xdr:colOff>0</xdr:colOff>
      <xdr:row>498</xdr:row>
      <xdr:rowOff>0</xdr:rowOff>
    </xdr:to>
    <xdr:sp>
      <xdr:nvSpPr>
        <xdr:cNvPr id="167" name="Line 167"/>
        <xdr:cNvSpPr>
          <a:spLocks/>
        </xdr:cNvSpPr>
      </xdr:nvSpPr>
      <xdr:spPr>
        <a:xfrm>
          <a:off x="1676400" y="845248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500</xdr:row>
      <xdr:rowOff>0</xdr:rowOff>
    </xdr:from>
    <xdr:to>
      <xdr:col>11</xdr:col>
      <xdr:colOff>0</xdr:colOff>
      <xdr:row>500</xdr:row>
      <xdr:rowOff>0</xdr:rowOff>
    </xdr:to>
    <xdr:sp>
      <xdr:nvSpPr>
        <xdr:cNvPr id="168" name="Line 168"/>
        <xdr:cNvSpPr>
          <a:spLocks/>
        </xdr:cNvSpPr>
      </xdr:nvSpPr>
      <xdr:spPr>
        <a:xfrm>
          <a:off x="1676400" y="848296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502</xdr:row>
      <xdr:rowOff>0</xdr:rowOff>
    </xdr:from>
    <xdr:to>
      <xdr:col>11</xdr:col>
      <xdr:colOff>0</xdr:colOff>
      <xdr:row>502</xdr:row>
      <xdr:rowOff>0</xdr:rowOff>
    </xdr:to>
    <xdr:sp>
      <xdr:nvSpPr>
        <xdr:cNvPr id="169" name="Line 169"/>
        <xdr:cNvSpPr>
          <a:spLocks/>
        </xdr:cNvSpPr>
      </xdr:nvSpPr>
      <xdr:spPr>
        <a:xfrm>
          <a:off x="1676400" y="851344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504</xdr:row>
      <xdr:rowOff>0</xdr:rowOff>
    </xdr:from>
    <xdr:to>
      <xdr:col>11</xdr:col>
      <xdr:colOff>0</xdr:colOff>
      <xdr:row>504</xdr:row>
      <xdr:rowOff>0</xdr:rowOff>
    </xdr:to>
    <xdr:sp>
      <xdr:nvSpPr>
        <xdr:cNvPr id="170" name="Line 170"/>
        <xdr:cNvSpPr>
          <a:spLocks/>
        </xdr:cNvSpPr>
      </xdr:nvSpPr>
      <xdr:spPr>
        <a:xfrm>
          <a:off x="1676400" y="854392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506</xdr:row>
      <xdr:rowOff>0</xdr:rowOff>
    </xdr:from>
    <xdr:to>
      <xdr:col>11</xdr:col>
      <xdr:colOff>0</xdr:colOff>
      <xdr:row>506</xdr:row>
      <xdr:rowOff>0</xdr:rowOff>
    </xdr:to>
    <xdr:sp>
      <xdr:nvSpPr>
        <xdr:cNvPr id="171" name="Line 171"/>
        <xdr:cNvSpPr>
          <a:spLocks/>
        </xdr:cNvSpPr>
      </xdr:nvSpPr>
      <xdr:spPr>
        <a:xfrm>
          <a:off x="1676400" y="857440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508</xdr:row>
      <xdr:rowOff>0</xdr:rowOff>
    </xdr:from>
    <xdr:to>
      <xdr:col>11</xdr:col>
      <xdr:colOff>0</xdr:colOff>
      <xdr:row>508</xdr:row>
      <xdr:rowOff>0</xdr:rowOff>
    </xdr:to>
    <xdr:sp>
      <xdr:nvSpPr>
        <xdr:cNvPr id="172" name="Line 172"/>
        <xdr:cNvSpPr>
          <a:spLocks/>
        </xdr:cNvSpPr>
      </xdr:nvSpPr>
      <xdr:spPr>
        <a:xfrm>
          <a:off x="1676400" y="860488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518</xdr:row>
      <xdr:rowOff>0</xdr:rowOff>
    </xdr:from>
    <xdr:to>
      <xdr:col>11</xdr:col>
      <xdr:colOff>0</xdr:colOff>
      <xdr:row>518</xdr:row>
      <xdr:rowOff>0</xdr:rowOff>
    </xdr:to>
    <xdr:sp>
      <xdr:nvSpPr>
        <xdr:cNvPr id="173" name="Line 173"/>
        <xdr:cNvSpPr>
          <a:spLocks/>
        </xdr:cNvSpPr>
      </xdr:nvSpPr>
      <xdr:spPr>
        <a:xfrm>
          <a:off x="1676400" y="882015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520</xdr:row>
      <xdr:rowOff>0</xdr:rowOff>
    </xdr:from>
    <xdr:to>
      <xdr:col>11</xdr:col>
      <xdr:colOff>0</xdr:colOff>
      <xdr:row>520</xdr:row>
      <xdr:rowOff>0</xdr:rowOff>
    </xdr:to>
    <xdr:sp>
      <xdr:nvSpPr>
        <xdr:cNvPr id="174" name="Line 174"/>
        <xdr:cNvSpPr>
          <a:spLocks/>
        </xdr:cNvSpPr>
      </xdr:nvSpPr>
      <xdr:spPr>
        <a:xfrm>
          <a:off x="1676400" y="885063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522</xdr:row>
      <xdr:rowOff>0</xdr:rowOff>
    </xdr:from>
    <xdr:to>
      <xdr:col>11</xdr:col>
      <xdr:colOff>0</xdr:colOff>
      <xdr:row>522</xdr:row>
      <xdr:rowOff>0</xdr:rowOff>
    </xdr:to>
    <xdr:sp>
      <xdr:nvSpPr>
        <xdr:cNvPr id="175" name="Line 175"/>
        <xdr:cNvSpPr>
          <a:spLocks/>
        </xdr:cNvSpPr>
      </xdr:nvSpPr>
      <xdr:spPr>
        <a:xfrm>
          <a:off x="1676400" y="888111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524</xdr:row>
      <xdr:rowOff>0</xdr:rowOff>
    </xdr:from>
    <xdr:to>
      <xdr:col>11</xdr:col>
      <xdr:colOff>0</xdr:colOff>
      <xdr:row>524</xdr:row>
      <xdr:rowOff>0</xdr:rowOff>
    </xdr:to>
    <xdr:sp>
      <xdr:nvSpPr>
        <xdr:cNvPr id="176" name="Line 176"/>
        <xdr:cNvSpPr>
          <a:spLocks/>
        </xdr:cNvSpPr>
      </xdr:nvSpPr>
      <xdr:spPr>
        <a:xfrm>
          <a:off x="1676400" y="891159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526</xdr:row>
      <xdr:rowOff>0</xdr:rowOff>
    </xdr:from>
    <xdr:to>
      <xdr:col>11</xdr:col>
      <xdr:colOff>0</xdr:colOff>
      <xdr:row>526</xdr:row>
      <xdr:rowOff>0</xdr:rowOff>
    </xdr:to>
    <xdr:sp>
      <xdr:nvSpPr>
        <xdr:cNvPr id="177" name="Line 177"/>
        <xdr:cNvSpPr>
          <a:spLocks/>
        </xdr:cNvSpPr>
      </xdr:nvSpPr>
      <xdr:spPr>
        <a:xfrm>
          <a:off x="1676400" y="894207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528</xdr:row>
      <xdr:rowOff>0</xdr:rowOff>
    </xdr:from>
    <xdr:to>
      <xdr:col>11</xdr:col>
      <xdr:colOff>0</xdr:colOff>
      <xdr:row>528</xdr:row>
      <xdr:rowOff>0</xdr:rowOff>
    </xdr:to>
    <xdr:sp>
      <xdr:nvSpPr>
        <xdr:cNvPr id="178" name="Line 178"/>
        <xdr:cNvSpPr>
          <a:spLocks/>
        </xdr:cNvSpPr>
      </xdr:nvSpPr>
      <xdr:spPr>
        <a:xfrm>
          <a:off x="1676400" y="897255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530</xdr:row>
      <xdr:rowOff>0</xdr:rowOff>
    </xdr:from>
    <xdr:to>
      <xdr:col>11</xdr:col>
      <xdr:colOff>0</xdr:colOff>
      <xdr:row>530</xdr:row>
      <xdr:rowOff>0</xdr:rowOff>
    </xdr:to>
    <xdr:sp>
      <xdr:nvSpPr>
        <xdr:cNvPr id="179" name="Line 179"/>
        <xdr:cNvSpPr>
          <a:spLocks/>
        </xdr:cNvSpPr>
      </xdr:nvSpPr>
      <xdr:spPr>
        <a:xfrm>
          <a:off x="1676400" y="900303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532</xdr:row>
      <xdr:rowOff>0</xdr:rowOff>
    </xdr:from>
    <xdr:to>
      <xdr:col>11</xdr:col>
      <xdr:colOff>0</xdr:colOff>
      <xdr:row>532</xdr:row>
      <xdr:rowOff>0</xdr:rowOff>
    </xdr:to>
    <xdr:sp>
      <xdr:nvSpPr>
        <xdr:cNvPr id="180" name="Line 180"/>
        <xdr:cNvSpPr>
          <a:spLocks/>
        </xdr:cNvSpPr>
      </xdr:nvSpPr>
      <xdr:spPr>
        <a:xfrm>
          <a:off x="1676400" y="903351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534</xdr:row>
      <xdr:rowOff>0</xdr:rowOff>
    </xdr:from>
    <xdr:to>
      <xdr:col>11</xdr:col>
      <xdr:colOff>0</xdr:colOff>
      <xdr:row>534</xdr:row>
      <xdr:rowOff>0</xdr:rowOff>
    </xdr:to>
    <xdr:sp>
      <xdr:nvSpPr>
        <xdr:cNvPr id="181" name="Line 181"/>
        <xdr:cNvSpPr>
          <a:spLocks/>
        </xdr:cNvSpPr>
      </xdr:nvSpPr>
      <xdr:spPr>
        <a:xfrm>
          <a:off x="1676400" y="906399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536</xdr:row>
      <xdr:rowOff>0</xdr:rowOff>
    </xdr:from>
    <xdr:to>
      <xdr:col>11</xdr:col>
      <xdr:colOff>0</xdr:colOff>
      <xdr:row>536</xdr:row>
      <xdr:rowOff>0</xdr:rowOff>
    </xdr:to>
    <xdr:sp>
      <xdr:nvSpPr>
        <xdr:cNvPr id="182" name="Line 182"/>
        <xdr:cNvSpPr>
          <a:spLocks/>
        </xdr:cNvSpPr>
      </xdr:nvSpPr>
      <xdr:spPr>
        <a:xfrm>
          <a:off x="1676400" y="909447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538</xdr:row>
      <xdr:rowOff>0</xdr:rowOff>
    </xdr:from>
    <xdr:to>
      <xdr:col>11</xdr:col>
      <xdr:colOff>0</xdr:colOff>
      <xdr:row>538</xdr:row>
      <xdr:rowOff>0</xdr:rowOff>
    </xdr:to>
    <xdr:sp>
      <xdr:nvSpPr>
        <xdr:cNvPr id="183" name="Line 183"/>
        <xdr:cNvSpPr>
          <a:spLocks/>
        </xdr:cNvSpPr>
      </xdr:nvSpPr>
      <xdr:spPr>
        <a:xfrm>
          <a:off x="1676400" y="912495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542</xdr:row>
      <xdr:rowOff>0</xdr:rowOff>
    </xdr:from>
    <xdr:to>
      <xdr:col>11</xdr:col>
      <xdr:colOff>0</xdr:colOff>
      <xdr:row>542</xdr:row>
      <xdr:rowOff>0</xdr:rowOff>
    </xdr:to>
    <xdr:sp>
      <xdr:nvSpPr>
        <xdr:cNvPr id="184" name="Line 184"/>
        <xdr:cNvSpPr>
          <a:spLocks/>
        </xdr:cNvSpPr>
      </xdr:nvSpPr>
      <xdr:spPr>
        <a:xfrm>
          <a:off x="1676400" y="921829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544</xdr:row>
      <xdr:rowOff>0</xdr:rowOff>
    </xdr:from>
    <xdr:to>
      <xdr:col>11</xdr:col>
      <xdr:colOff>0</xdr:colOff>
      <xdr:row>544</xdr:row>
      <xdr:rowOff>0</xdr:rowOff>
    </xdr:to>
    <xdr:sp>
      <xdr:nvSpPr>
        <xdr:cNvPr id="185" name="Line 185"/>
        <xdr:cNvSpPr>
          <a:spLocks/>
        </xdr:cNvSpPr>
      </xdr:nvSpPr>
      <xdr:spPr>
        <a:xfrm>
          <a:off x="1676400" y="924877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546</xdr:row>
      <xdr:rowOff>0</xdr:rowOff>
    </xdr:from>
    <xdr:to>
      <xdr:col>11</xdr:col>
      <xdr:colOff>0</xdr:colOff>
      <xdr:row>546</xdr:row>
      <xdr:rowOff>0</xdr:rowOff>
    </xdr:to>
    <xdr:sp>
      <xdr:nvSpPr>
        <xdr:cNvPr id="186" name="Line 186"/>
        <xdr:cNvSpPr>
          <a:spLocks/>
        </xdr:cNvSpPr>
      </xdr:nvSpPr>
      <xdr:spPr>
        <a:xfrm>
          <a:off x="1676400" y="92792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548</xdr:row>
      <xdr:rowOff>0</xdr:rowOff>
    </xdr:from>
    <xdr:to>
      <xdr:col>11</xdr:col>
      <xdr:colOff>0</xdr:colOff>
      <xdr:row>548</xdr:row>
      <xdr:rowOff>0</xdr:rowOff>
    </xdr:to>
    <xdr:sp>
      <xdr:nvSpPr>
        <xdr:cNvPr id="187" name="Line 187"/>
        <xdr:cNvSpPr>
          <a:spLocks/>
        </xdr:cNvSpPr>
      </xdr:nvSpPr>
      <xdr:spPr>
        <a:xfrm>
          <a:off x="1676400" y="930973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550</xdr:row>
      <xdr:rowOff>0</xdr:rowOff>
    </xdr:from>
    <xdr:to>
      <xdr:col>11</xdr:col>
      <xdr:colOff>0</xdr:colOff>
      <xdr:row>550</xdr:row>
      <xdr:rowOff>0</xdr:rowOff>
    </xdr:to>
    <xdr:sp>
      <xdr:nvSpPr>
        <xdr:cNvPr id="188" name="Line 188"/>
        <xdr:cNvSpPr>
          <a:spLocks/>
        </xdr:cNvSpPr>
      </xdr:nvSpPr>
      <xdr:spPr>
        <a:xfrm>
          <a:off x="1676400" y="934021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552</xdr:row>
      <xdr:rowOff>0</xdr:rowOff>
    </xdr:from>
    <xdr:to>
      <xdr:col>11</xdr:col>
      <xdr:colOff>0</xdr:colOff>
      <xdr:row>552</xdr:row>
      <xdr:rowOff>0</xdr:rowOff>
    </xdr:to>
    <xdr:sp>
      <xdr:nvSpPr>
        <xdr:cNvPr id="189" name="Line 189"/>
        <xdr:cNvSpPr>
          <a:spLocks/>
        </xdr:cNvSpPr>
      </xdr:nvSpPr>
      <xdr:spPr>
        <a:xfrm>
          <a:off x="1676400" y="937069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554</xdr:row>
      <xdr:rowOff>0</xdr:rowOff>
    </xdr:from>
    <xdr:to>
      <xdr:col>11</xdr:col>
      <xdr:colOff>0</xdr:colOff>
      <xdr:row>554</xdr:row>
      <xdr:rowOff>0</xdr:rowOff>
    </xdr:to>
    <xdr:sp>
      <xdr:nvSpPr>
        <xdr:cNvPr id="190" name="Line 190"/>
        <xdr:cNvSpPr>
          <a:spLocks/>
        </xdr:cNvSpPr>
      </xdr:nvSpPr>
      <xdr:spPr>
        <a:xfrm>
          <a:off x="1676400" y="940117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556</xdr:row>
      <xdr:rowOff>0</xdr:rowOff>
    </xdr:from>
    <xdr:to>
      <xdr:col>11</xdr:col>
      <xdr:colOff>0</xdr:colOff>
      <xdr:row>556</xdr:row>
      <xdr:rowOff>0</xdr:rowOff>
    </xdr:to>
    <xdr:sp>
      <xdr:nvSpPr>
        <xdr:cNvPr id="191" name="Line 191"/>
        <xdr:cNvSpPr>
          <a:spLocks/>
        </xdr:cNvSpPr>
      </xdr:nvSpPr>
      <xdr:spPr>
        <a:xfrm>
          <a:off x="1676400" y="94316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558</xdr:row>
      <xdr:rowOff>0</xdr:rowOff>
    </xdr:from>
    <xdr:to>
      <xdr:col>11</xdr:col>
      <xdr:colOff>0</xdr:colOff>
      <xdr:row>558</xdr:row>
      <xdr:rowOff>0</xdr:rowOff>
    </xdr:to>
    <xdr:sp>
      <xdr:nvSpPr>
        <xdr:cNvPr id="192" name="Line 192"/>
        <xdr:cNvSpPr>
          <a:spLocks/>
        </xdr:cNvSpPr>
      </xdr:nvSpPr>
      <xdr:spPr>
        <a:xfrm>
          <a:off x="1676400" y="946213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560</xdr:row>
      <xdr:rowOff>0</xdr:rowOff>
    </xdr:from>
    <xdr:to>
      <xdr:col>11</xdr:col>
      <xdr:colOff>0</xdr:colOff>
      <xdr:row>560</xdr:row>
      <xdr:rowOff>0</xdr:rowOff>
    </xdr:to>
    <xdr:sp>
      <xdr:nvSpPr>
        <xdr:cNvPr id="193" name="Line 193"/>
        <xdr:cNvSpPr>
          <a:spLocks/>
        </xdr:cNvSpPr>
      </xdr:nvSpPr>
      <xdr:spPr>
        <a:xfrm>
          <a:off x="1676400" y="949261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562</xdr:row>
      <xdr:rowOff>0</xdr:rowOff>
    </xdr:from>
    <xdr:to>
      <xdr:col>11</xdr:col>
      <xdr:colOff>0</xdr:colOff>
      <xdr:row>562</xdr:row>
      <xdr:rowOff>0</xdr:rowOff>
    </xdr:to>
    <xdr:sp>
      <xdr:nvSpPr>
        <xdr:cNvPr id="194" name="Line 194"/>
        <xdr:cNvSpPr>
          <a:spLocks/>
        </xdr:cNvSpPr>
      </xdr:nvSpPr>
      <xdr:spPr>
        <a:xfrm>
          <a:off x="1676400" y="952309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564</xdr:row>
      <xdr:rowOff>0</xdr:rowOff>
    </xdr:from>
    <xdr:to>
      <xdr:col>11</xdr:col>
      <xdr:colOff>0</xdr:colOff>
      <xdr:row>564</xdr:row>
      <xdr:rowOff>0</xdr:rowOff>
    </xdr:to>
    <xdr:sp>
      <xdr:nvSpPr>
        <xdr:cNvPr id="195" name="Line 195"/>
        <xdr:cNvSpPr>
          <a:spLocks/>
        </xdr:cNvSpPr>
      </xdr:nvSpPr>
      <xdr:spPr>
        <a:xfrm>
          <a:off x="1676400" y="955357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566</xdr:row>
      <xdr:rowOff>0</xdr:rowOff>
    </xdr:from>
    <xdr:to>
      <xdr:col>11</xdr:col>
      <xdr:colOff>0</xdr:colOff>
      <xdr:row>566</xdr:row>
      <xdr:rowOff>0</xdr:rowOff>
    </xdr:to>
    <xdr:sp>
      <xdr:nvSpPr>
        <xdr:cNvPr id="196" name="Line 196"/>
        <xdr:cNvSpPr>
          <a:spLocks/>
        </xdr:cNvSpPr>
      </xdr:nvSpPr>
      <xdr:spPr>
        <a:xfrm>
          <a:off x="1676400" y="958405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614</xdr:row>
      <xdr:rowOff>0</xdr:rowOff>
    </xdr:from>
    <xdr:to>
      <xdr:col>11</xdr:col>
      <xdr:colOff>0</xdr:colOff>
      <xdr:row>614</xdr:row>
      <xdr:rowOff>0</xdr:rowOff>
    </xdr:to>
    <xdr:sp>
      <xdr:nvSpPr>
        <xdr:cNvPr id="197" name="Line 197"/>
        <xdr:cNvSpPr>
          <a:spLocks/>
        </xdr:cNvSpPr>
      </xdr:nvSpPr>
      <xdr:spPr>
        <a:xfrm>
          <a:off x="1676400" y="104555925"/>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625</xdr:row>
      <xdr:rowOff>0</xdr:rowOff>
    </xdr:from>
    <xdr:to>
      <xdr:col>20</xdr:col>
      <xdr:colOff>0</xdr:colOff>
      <xdr:row>625</xdr:row>
      <xdr:rowOff>0</xdr:rowOff>
    </xdr:to>
    <xdr:sp>
      <xdr:nvSpPr>
        <xdr:cNvPr id="198" name="Line 198"/>
        <xdr:cNvSpPr>
          <a:spLocks/>
        </xdr:cNvSpPr>
      </xdr:nvSpPr>
      <xdr:spPr>
        <a:xfrm>
          <a:off x="1676400" y="106232325"/>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636</xdr:row>
      <xdr:rowOff>0</xdr:rowOff>
    </xdr:from>
    <xdr:to>
      <xdr:col>20</xdr:col>
      <xdr:colOff>0</xdr:colOff>
      <xdr:row>636</xdr:row>
      <xdr:rowOff>0</xdr:rowOff>
    </xdr:to>
    <xdr:sp>
      <xdr:nvSpPr>
        <xdr:cNvPr id="199" name="Line 199"/>
        <xdr:cNvSpPr>
          <a:spLocks/>
        </xdr:cNvSpPr>
      </xdr:nvSpPr>
      <xdr:spPr>
        <a:xfrm>
          <a:off x="1676400" y="108023025"/>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647</xdr:row>
      <xdr:rowOff>0</xdr:rowOff>
    </xdr:from>
    <xdr:to>
      <xdr:col>20</xdr:col>
      <xdr:colOff>0</xdr:colOff>
      <xdr:row>647</xdr:row>
      <xdr:rowOff>0</xdr:rowOff>
    </xdr:to>
    <xdr:sp>
      <xdr:nvSpPr>
        <xdr:cNvPr id="200" name="Line 200"/>
        <xdr:cNvSpPr>
          <a:spLocks/>
        </xdr:cNvSpPr>
      </xdr:nvSpPr>
      <xdr:spPr>
        <a:xfrm>
          <a:off x="1676400" y="109813725"/>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673</xdr:row>
      <xdr:rowOff>0</xdr:rowOff>
    </xdr:from>
    <xdr:to>
      <xdr:col>20</xdr:col>
      <xdr:colOff>0</xdr:colOff>
      <xdr:row>673</xdr:row>
      <xdr:rowOff>0</xdr:rowOff>
    </xdr:to>
    <xdr:sp>
      <xdr:nvSpPr>
        <xdr:cNvPr id="201" name="Line 201"/>
        <xdr:cNvSpPr>
          <a:spLocks/>
        </xdr:cNvSpPr>
      </xdr:nvSpPr>
      <xdr:spPr>
        <a:xfrm>
          <a:off x="1676400" y="11409045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688</xdr:row>
      <xdr:rowOff>0</xdr:rowOff>
    </xdr:from>
    <xdr:to>
      <xdr:col>20</xdr:col>
      <xdr:colOff>0</xdr:colOff>
      <xdr:row>688</xdr:row>
      <xdr:rowOff>0</xdr:rowOff>
    </xdr:to>
    <xdr:sp>
      <xdr:nvSpPr>
        <xdr:cNvPr id="202" name="Line 202"/>
        <xdr:cNvSpPr>
          <a:spLocks/>
        </xdr:cNvSpPr>
      </xdr:nvSpPr>
      <xdr:spPr>
        <a:xfrm>
          <a:off x="1676400" y="11656695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703</xdr:row>
      <xdr:rowOff>0</xdr:rowOff>
    </xdr:from>
    <xdr:to>
      <xdr:col>20</xdr:col>
      <xdr:colOff>0</xdr:colOff>
      <xdr:row>703</xdr:row>
      <xdr:rowOff>0</xdr:rowOff>
    </xdr:to>
    <xdr:sp>
      <xdr:nvSpPr>
        <xdr:cNvPr id="203" name="Line 203"/>
        <xdr:cNvSpPr>
          <a:spLocks/>
        </xdr:cNvSpPr>
      </xdr:nvSpPr>
      <xdr:spPr>
        <a:xfrm>
          <a:off x="1676400" y="119052975"/>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714</xdr:row>
      <xdr:rowOff>0</xdr:rowOff>
    </xdr:from>
    <xdr:to>
      <xdr:col>20</xdr:col>
      <xdr:colOff>0</xdr:colOff>
      <xdr:row>714</xdr:row>
      <xdr:rowOff>0</xdr:rowOff>
    </xdr:to>
    <xdr:sp>
      <xdr:nvSpPr>
        <xdr:cNvPr id="204" name="Line 204"/>
        <xdr:cNvSpPr>
          <a:spLocks/>
        </xdr:cNvSpPr>
      </xdr:nvSpPr>
      <xdr:spPr>
        <a:xfrm>
          <a:off x="1676400" y="12087225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720</xdr:row>
      <xdr:rowOff>0</xdr:rowOff>
    </xdr:from>
    <xdr:to>
      <xdr:col>20</xdr:col>
      <xdr:colOff>0</xdr:colOff>
      <xdr:row>720</xdr:row>
      <xdr:rowOff>0</xdr:rowOff>
    </xdr:to>
    <xdr:sp>
      <xdr:nvSpPr>
        <xdr:cNvPr id="205" name="Line 205"/>
        <xdr:cNvSpPr>
          <a:spLocks/>
        </xdr:cNvSpPr>
      </xdr:nvSpPr>
      <xdr:spPr>
        <a:xfrm>
          <a:off x="1676400" y="12193905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725</xdr:row>
      <xdr:rowOff>0</xdr:rowOff>
    </xdr:from>
    <xdr:to>
      <xdr:col>20</xdr:col>
      <xdr:colOff>0</xdr:colOff>
      <xdr:row>725</xdr:row>
      <xdr:rowOff>0</xdr:rowOff>
    </xdr:to>
    <xdr:sp>
      <xdr:nvSpPr>
        <xdr:cNvPr id="206" name="Line 206"/>
        <xdr:cNvSpPr>
          <a:spLocks/>
        </xdr:cNvSpPr>
      </xdr:nvSpPr>
      <xdr:spPr>
        <a:xfrm>
          <a:off x="1676400" y="12289155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732</xdr:row>
      <xdr:rowOff>0</xdr:rowOff>
    </xdr:from>
    <xdr:to>
      <xdr:col>20</xdr:col>
      <xdr:colOff>0</xdr:colOff>
      <xdr:row>732</xdr:row>
      <xdr:rowOff>0</xdr:rowOff>
    </xdr:to>
    <xdr:sp>
      <xdr:nvSpPr>
        <xdr:cNvPr id="207" name="Line 207"/>
        <xdr:cNvSpPr>
          <a:spLocks/>
        </xdr:cNvSpPr>
      </xdr:nvSpPr>
      <xdr:spPr>
        <a:xfrm>
          <a:off x="1676400" y="124348875"/>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232</xdr:row>
      <xdr:rowOff>0</xdr:rowOff>
    </xdr:from>
    <xdr:to>
      <xdr:col>11</xdr:col>
      <xdr:colOff>0</xdr:colOff>
      <xdr:row>232</xdr:row>
      <xdr:rowOff>0</xdr:rowOff>
    </xdr:to>
    <xdr:sp>
      <xdr:nvSpPr>
        <xdr:cNvPr id="208" name="Line 208"/>
        <xdr:cNvSpPr>
          <a:spLocks/>
        </xdr:cNvSpPr>
      </xdr:nvSpPr>
      <xdr:spPr>
        <a:xfrm>
          <a:off x="1676400" y="407860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236</xdr:row>
      <xdr:rowOff>0</xdr:rowOff>
    </xdr:from>
    <xdr:to>
      <xdr:col>11</xdr:col>
      <xdr:colOff>0</xdr:colOff>
      <xdr:row>236</xdr:row>
      <xdr:rowOff>0</xdr:rowOff>
    </xdr:to>
    <xdr:sp>
      <xdr:nvSpPr>
        <xdr:cNvPr id="209" name="Line 209"/>
        <xdr:cNvSpPr>
          <a:spLocks/>
        </xdr:cNvSpPr>
      </xdr:nvSpPr>
      <xdr:spPr>
        <a:xfrm>
          <a:off x="1676400" y="413956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240</xdr:row>
      <xdr:rowOff>0</xdr:rowOff>
    </xdr:from>
    <xdr:to>
      <xdr:col>11</xdr:col>
      <xdr:colOff>0</xdr:colOff>
      <xdr:row>240</xdr:row>
      <xdr:rowOff>0</xdr:rowOff>
    </xdr:to>
    <xdr:sp>
      <xdr:nvSpPr>
        <xdr:cNvPr id="210" name="Line 210"/>
        <xdr:cNvSpPr>
          <a:spLocks/>
        </xdr:cNvSpPr>
      </xdr:nvSpPr>
      <xdr:spPr>
        <a:xfrm>
          <a:off x="1676400" y="420052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244</xdr:row>
      <xdr:rowOff>0</xdr:rowOff>
    </xdr:from>
    <xdr:to>
      <xdr:col>11</xdr:col>
      <xdr:colOff>0</xdr:colOff>
      <xdr:row>244</xdr:row>
      <xdr:rowOff>0</xdr:rowOff>
    </xdr:to>
    <xdr:sp>
      <xdr:nvSpPr>
        <xdr:cNvPr id="211" name="Line 211"/>
        <xdr:cNvSpPr>
          <a:spLocks/>
        </xdr:cNvSpPr>
      </xdr:nvSpPr>
      <xdr:spPr>
        <a:xfrm>
          <a:off x="1676400" y="4261485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248</xdr:row>
      <xdr:rowOff>0</xdr:rowOff>
    </xdr:from>
    <xdr:to>
      <xdr:col>20</xdr:col>
      <xdr:colOff>0</xdr:colOff>
      <xdr:row>248</xdr:row>
      <xdr:rowOff>0</xdr:rowOff>
    </xdr:to>
    <xdr:sp>
      <xdr:nvSpPr>
        <xdr:cNvPr id="212" name="Line 212"/>
        <xdr:cNvSpPr>
          <a:spLocks/>
        </xdr:cNvSpPr>
      </xdr:nvSpPr>
      <xdr:spPr>
        <a:xfrm>
          <a:off x="1676400" y="43224450"/>
          <a:ext cx="70199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218</xdr:row>
      <xdr:rowOff>0</xdr:rowOff>
    </xdr:from>
    <xdr:to>
      <xdr:col>20</xdr:col>
      <xdr:colOff>0</xdr:colOff>
      <xdr:row>218</xdr:row>
      <xdr:rowOff>0</xdr:rowOff>
    </xdr:to>
    <xdr:sp>
      <xdr:nvSpPr>
        <xdr:cNvPr id="213" name="Line 213"/>
        <xdr:cNvSpPr>
          <a:spLocks/>
        </xdr:cNvSpPr>
      </xdr:nvSpPr>
      <xdr:spPr>
        <a:xfrm>
          <a:off x="1733550" y="37985700"/>
          <a:ext cx="69627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212</xdr:row>
      <xdr:rowOff>0</xdr:rowOff>
    </xdr:from>
    <xdr:to>
      <xdr:col>12</xdr:col>
      <xdr:colOff>9525</xdr:colOff>
      <xdr:row>212</xdr:row>
      <xdr:rowOff>0</xdr:rowOff>
    </xdr:to>
    <xdr:sp>
      <xdr:nvSpPr>
        <xdr:cNvPr id="214" name="Line 214"/>
        <xdr:cNvSpPr>
          <a:spLocks/>
        </xdr:cNvSpPr>
      </xdr:nvSpPr>
      <xdr:spPr>
        <a:xfrm>
          <a:off x="1733550" y="370713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206</xdr:row>
      <xdr:rowOff>0</xdr:rowOff>
    </xdr:from>
    <xdr:to>
      <xdr:col>12</xdr:col>
      <xdr:colOff>9525</xdr:colOff>
      <xdr:row>206</xdr:row>
      <xdr:rowOff>0</xdr:rowOff>
    </xdr:to>
    <xdr:sp>
      <xdr:nvSpPr>
        <xdr:cNvPr id="215" name="Line 215"/>
        <xdr:cNvSpPr>
          <a:spLocks/>
        </xdr:cNvSpPr>
      </xdr:nvSpPr>
      <xdr:spPr>
        <a:xfrm>
          <a:off x="1733550" y="361569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200</xdr:row>
      <xdr:rowOff>0</xdr:rowOff>
    </xdr:from>
    <xdr:to>
      <xdr:col>12</xdr:col>
      <xdr:colOff>9525</xdr:colOff>
      <xdr:row>200</xdr:row>
      <xdr:rowOff>0</xdr:rowOff>
    </xdr:to>
    <xdr:sp>
      <xdr:nvSpPr>
        <xdr:cNvPr id="216" name="Line 216"/>
        <xdr:cNvSpPr>
          <a:spLocks/>
        </xdr:cNvSpPr>
      </xdr:nvSpPr>
      <xdr:spPr>
        <a:xfrm>
          <a:off x="1733550" y="352425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190</xdr:row>
      <xdr:rowOff>0</xdr:rowOff>
    </xdr:from>
    <xdr:to>
      <xdr:col>20</xdr:col>
      <xdr:colOff>0</xdr:colOff>
      <xdr:row>190</xdr:row>
      <xdr:rowOff>0</xdr:rowOff>
    </xdr:to>
    <xdr:sp>
      <xdr:nvSpPr>
        <xdr:cNvPr id="217" name="Line 217"/>
        <xdr:cNvSpPr>
          <a:spLocks/>
        </xdr:cNvSpPr>
      </xdr:nvSpPr>
      <xdr:spPr>
        <a:xfrm>
          <a:off x="1733550" y="33223200"/>
          <a:ext cx="69627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184</xdr:row>
      <xdr:rowOff>0</xdr:rowOff>
    </xdr:from>
    <xdr:to>
      <xdr:col>12</xdr:col>
      <xdr:colOff>9525</xdr:colOff>
      <xdr:row>184</xdr:row>
      <xdr:rowOff>0</xdr:rowOff>
    </xdr:to>
    <xdr:sp>
      <xdr:nvSpPr>
        <xdr:cNvPr id="218" name="Line 218"/>
        <xdr:cNvSpPr>
          <a:spLocks/>
        </xdr:cNvSpPr>
      </xdr:nvSpPr>
      <xdr:spPr>
        <a:xfrm>
          <a:off x="1733550" y="32308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178</xdr:row>
      <xdr:rowOff>0</xdr:rowOff>
    </xdr:from>
    <xdr:to>
      <xdr:col>12</xdr:col>
      <xdr:colOff>9525</xdr:colOff>
      <xdr:row>178</xdr:row>
      <xdr:rowOff>0</xdr:rowOff>
    </xdr:to>
    <xdr:sp>
      <xdr:nvSpPr>
        <xdr:cNvPr id="219" name="Line 219"/>
        <xdr:cNvSpPr>
          <a:spLocks/>
        </xdr:cNvSpPr>
      </xdr:nvSpPr>
      <xdr:spPr>
        <a:xfrm>
          <a:off x="1733550" y="31394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172</xdr:row>
      <xdr:rowOff>0</xdr:rowOff>
    </xdr:from>
    <xdr:to>
      <xdr:col>12</xdr:col>
      <xdr:colOff>9525</xdr:colOff>
      <xdr:row>172</xdr:row>
      <xdr:rowOff>0</xdr:rowOff>
    </xdr:to>
    <xdr:sp>
      <xdr:nvSpPr>
        <xdr:cNvPr id="220" name="Line 220"/>
        <xdr:cNvSpPr>
          <a:spLocks/>
        </xdr:cNvSpPr>
      </xdr:nvSpPr>
      <xdr:spPr>
        <a:xfrm>
          <a:off x="1733550" y="30480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163</xdr:row>
      <xdr:rowOff>0</xdr:rowOff>
    </xdr:from>
    <xdr:to>
      <xdr:col>20</xdr:col>
      <xdr:colOff>0</xdr:colOff>
      <xdr:row>163</xdr:row>
      <xdr:rowOff>0</xdr:rowOff>
    </xdr:to>
    <xdr:sp>
      <xdr:nvSpPr>
        <xdr:cNvPr id="221" name="Line 221"/>
        <xdr:cNvSpPr>
          <a:spLocks/>
        </xdr:cNvSpPr>
      </xdr:nvSpPr>
      <xdr:spPr>
        <a:xfrm>
          <a:off x="1733550" y="28632150"/>
          <a:ext cx="69627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157</xdr:row>
      <xdr:rowOff>0</xdr:rowOff>
    </xdr:from>
    <xdr:to>
      <xdr:col>11</xdr:col>
      <xdr:colOff>0</xdr:colOff>
      <xdr:row>157</xdr:row>
      <xdr:rowOff>0</xdr:rowOff>
    </xdr:to>
    <xdr:sp>
      <xdr:nvSpPr>
        <xdr:cNvPr id="222" name="Line 222"/>
        <xdr:cNvSpPr>
          <a:spLocks/>
        </xdr:cNvSpPr>
      </xdr:nvSpPr>
      <xdr:spPr>
        <a:xfrm>
          <a:off x="1733550" y="27717750"/>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151</xdr:row>
      <xdr:rowOff>0</xdr:rowOff>
    </xdr:from>
    <xdr:to>
      <xdr:col>11</xdr:col>
      <xdr:colOff>0</xdr:colOff>
      <xdr:row>151</xdr:row>
      <xdr:rowOff>0</xdr:rowOff>
    </xdr:to>
    <xdr:sp>
      <xdr:nvSpPr>
        <xdr:cNvPr id="223" name="Line 223"/>
        <xdr:cNvSpPr>
          <a:spLocks/>
        </xdr:cNvSpPr>
      </xdr:nvSpPr>
      <xdr:spPr>
        <a:xfrm>
          <a:off x="1733550" y="26803350"/>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145</xdr:row>
      <xdr:rowOff>0</xdr:rowOff>
    </xdr:from>
    <xdr:to>
      <xdr:col>11</xdr:col>
      <xdr:colOff>0</xdr:colOff>
      <xdr:row>145</xdr:row>
      <xdr:rowOff>0</xdr:rowOff>
    </xdr:to>
    <xdr:sp>
      <xdr:nvSpPr>
        <xdr:cNvPr id="224" name="Line 224"/>
        <xdr:cNvSpPr>
          <a:spLocks/>
        </xdr:cNvSpPr>
      </xdr:nvSpPr>
      <xdr:spPr>
        <a:xfrm>
          <a:off x="1733550" y="25888950"/>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146</xdr:row>
      <xdr:rowOff>0</xdr:rowOff>
    </xdr:from>
    <xdr:to>
      <xdr:col>11</xdr:col>
      <xdr:colOff>0</xdr:colOff>
      <xdr:row>146</xdr:row>
      <xdr:rowOff>0</xdr:rowOff>
    </xdr:to>
    <xdr:sp>
      <xdr:nvSpPr>
        <xdr:cNvPr id="225" name="Line 225"/>
        <xdr:cNvSpPr>
          <a:spLocks/>
        </xdr:cNvSpPr>
      </xdr:nvSpPr>
      <xdr:spPr>
        <a:xfrm>
          <a:off x="1733550" y="26041350"/>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152</xdr:row>
      <xdr:rowOff>0</xdr:rowOff>
    </xdr:from>
    <xdr:to>
      <xdr:col>11</xdr:col>
      <xdr:colOff>0</xdr:colOff>
      <xdr:row>152</xdr:row>
      <xdr:rowOff>0</xdr:rowOff>
    </xdr:to>
    <xdr:sp>
      <xdr:nvSpPr>
        <xdr:cNvPr id="226" name="Line 226"/>
        <xdr:cNvSpPr>
          <a:spLocks/>
        </xdr:cNvSpPr>
      </xdr:nvSpPr>
      <xdr:spPr>
        <a:xfrm>
          <a:off x="1733550" y="26955750"/>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158</xdr:row>
      <xdr:rowOff>0</xdr:rowOff>
    </xdr:from>
    <xdr:to>
      <xdr:col>11</xdr:col>
      <xdr:colOff>0</xdr:colOff>
      <xdr:row>158</xdr:row>
      <xdr:rowOff>0</xdr:rowOff>
    </xdr:to>
    <xdr:sp>
      <xdr:nvSpPr>
        <xdr:cNvPr id="227" name="Line 227"/>
        <xdr:cNvSpPr>
          <a:spLocks/>
        </xdr:cNvSpPr>
      </xdr:nvSpPr>
      <xdr:spPr>
        <a:xfrm>
          <a:off x="1733550" y="27870150"/>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173</xdr:row>
      <xdr:rowOff>0</xdr:rowOff>
    </xdr:from>
    <xdr:to>
      <xdr:col>12</xdr:col>
      <xdr:colOff>9525</xdr:colOff>
      <xdr:row>173</xdr:row>
      <xdr:rowOff>0</xdr:rowOff>
    </xdr:to>
    <xdr:sp>
      <xdr:nvSpPr>
        <xdr:cNvPr id="228" name="Line 228"/>
        <xdr:cNvSpPr>
          <a:spLocks/>
        </xdr:cNvSpPr>
      </xdr:nvSpPr>
      <xdr:spPr>
        <a:xfrm>
          <a:off x="1733550" y="30632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179</xdr:row>
      <xdr:rowOff>0</xdr:rowOff>
    </xdr:from>
    <xdr:to>
      <xdr:col>12</xdr:col>
      <xdr:colOff>9525</xdr:colOff>
      <xdr:row>179</xdr:row>
      <xdr:rowOff>0</xdr:rowOff>
    </xdr:to>
    <xdr:sp>
      <xdr:nvSpPr>
        <xdr:cNvPr id="229" name="Line 229"/>
        <xdr:cNvSpPr>
          <a:spLocks/>
        </xdr:cNvSpPr>
      </xdr:nvSpPr>
      <xdr:spPr>
        <a:xfrm>
          <a:off x="1733550" y="31546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185</xdr:row>
      <xdr:rowOff>0</xdr:rowOff>
    </xdr:from>
    <xdr:to>
      <xdr:col>12</xdr:col>
      <xdr:colOff>9525</xdr:colOff>
      <xdr:row>185</xdr:row>
      <xdr:rowOff>0</xdr:rowOff>
    </xdr:to>
    <xdr:sp>
      <xdr:nvSpPr>
        <xdr:cNvPr id="230" name="Line 230"/>
        <xdr:cNvSpPr>
          <a:spLocks/>
        </xdr:cNvSpPr>
      </xdr:nvSpPr>
      <xdr:spPr>
        <a:xfrm>
          <a:off x="1733550" y="324612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201</xdr:row>
      <xdr:rowOff>0</xdr:rowOff>
    </xdr:from>
    <xdr:to>
      <xdr:col>12</xdr:col>
      <xdr:colOff>9525</xdr:colOff>
      <xdr:row>201</xdr:row>
      <xdr:rowOff>0</xdr:rowOff>
    </xdr:to>
    <xdr:sp>
      <xdr:nvSpPr>
        <xdr:cNvPr id="231" name="Line 231"/>
        <xdr:cNvSpPr>
          <a:spLocks/>
        </xdr:cNvSpPr>
      </xdr:nvSpPr>
      <xdr:spPr>
        <a:xfrm>
          <a:off x="1733550" y="353949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207</xdr:row>
      <xdr:rowOff>0</xdr:rowOff>
    </xdr:from>
    <xdr:to>
      <xdr:col>12</xdr:col>
      <xdr:colOff>9525</xdr:colOff>
      <xdr:row>207</xdr:row>
      <xdr:rowOff>0</xdr:rowOff>
    </xdr:to>
    <xdr:sp>
      <xdr:nvSpPr>
        <xdr:cNvPr id="232" name="Line 232"/>
        <xdr:cNvSpPr>
          <a:spLocks/>
        </xdr:cNvSpPr>
      </xdr:nvSpPr>
      <xdr:spPr>
        <a:xfrm>
          <a:off x="1733550" y="363093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213</xdr:row>
      <xdr:rowOff>0</xdr:rowOff>
    </xdr:from>
    <xdr:to>
      <xdr:col>12</xdr:col>
      <xdr:colOff>9525</xdr:colOff>
      <xdr:row>213</xdr:row>
      <xdr:rowOff>0</xdr:rowOff>
    </xdr:to>
    <xdr:sp>
      <xdr:nvSpPr>
        <xdr:cNvPr id="233" name="Line 233"/>
        <xdr:cNvSpPr>
          <a:spLocks/>
        </xdr:cNvSpPr>
      </xdr:nvSpPr>
      <xdr:spPr>
        <a:xfrm>
          <a:off x="1733550" y="372237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134</xdr:row>
      <xdr:rowOff>0</xdr:rowOff>
    </xdr:from>
    <xdr:to>
      <xdr:col>20</xdr:col>
      <xdr:colOff>0</xdr:colOff>
      <xdr:row>134</xdr:row>
      <xdr:rowOff>0</xdr:rowOff>
    </xdr:to>
    <xdr:sp>
      <xdr:nvSpPr>
        <xdr:cNvPr id="234" name="Line 234"/>
        <xdr:cNvSpPr>
          <a:spLocks/>
        </xdr:cNvSpPr>
      </xdr:nvSpPr>
      <xdr:spPr>
        <a:xfrm>
          <a:off x="1733550" y="23669625"/>
          <a:ext cx="69627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128</xdr:row>
      <xdr:rowOff>0</xdr:rowOff>
    </xdr:from>
    <xdr:to>
      <xdr:col>11</xdr:col>
      <xdr:colOff>0</xdr:colOff>
      <xdr:row>128</xdr:row>
      <xdr:rowOff>0</xdr:rowOff>
    </xdr:to>
    <xdr:sp>
      <xdr:nvSpPr>
        <xdr:cNvPr id="235" name="Line 235"/>
        <xdr:cNvSpPr>
          <a:spLocks/>
        </xdr:cNvSpPr>
      </xdr:nvSpPr>
      <xdr:spPr>
        <a:xfrm>
          <a:off x="1733550" y="2275522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129</xdr:row>
      <xdr:rowOff>0</xdr:rowOff>
    </xdr:from>
    <xdr:to>
      <xdr:col>11</xdr:col>
      <xdr:colOff>0</xdr:colOff>
      <xdr:row>129</xdr:row>
      <xdr:rowOff>0</xdr:rowOff>
    </xdr:to>
    <xdr:sp>
      <xdr:nvSpPr>
        <xdr:cNvPr id="236" name="Line 236"/>
        <xdr:cNvSpPr>
          <a:spLocks/>
        </xdr:cNvSpPr>
      </xdr:nvSpPr>
      <xdr:spPr>
        <a:xfrm>
          <a:off x="1733550" y="2290762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123</xdr:row>
      <xdr:rowOff>0</xdr:rowOff>
    </xdr:from>
    <xdr:to>
      <xdr:col>11</xdr:col>
      <xdr:colOff>0</xdr:colOff>
      <xdr:row>123</xdr:row>
      <xdr:rowOff>0</xdr:rowOff>
    </xdr:to>
    <xdr:sp>
      <xdr:nvSpPr>
        <xdr:cNvPr id="237" name="Line 237"/>
        <xdr:cNvSpPr>
          <a:spLocks/>
        </xdr:cNvSpPr>
      </xdr:nvSpPr>
      <xdr:spPr>
        <a:xfrm>
          <a:off x="1733550" y="2199322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122</xdr:row>
      <xdr:rowOff>0</xdr:rowOff>
    </xdr:from>
    <xdr:to>
      <xdr:col>11</xdr:col>
      <xdr:colOff>0</xdr:colOff>
      <xdr:row>122</xdr:row>
      <xdr:rowOff>0</xdr:rowOff>
    </xdr:to>
    <xdr:sp>
      <xdr:nvSpPr>
        <xdr:cNvPr id="238" name="Line 238"/>
        <xdr:cNvSpPr>
          <a:spLocks/>
        </xdr:cNvSpPr>
      </xdr:nvSpPr>
      <xdr:spPr>
        <a:xfrm>
          <a:off x="1733550" y="2184082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117</xdr:row>
      <xdr:rowOff>0</xdr:rowOff>
    </xdr:from>
    <xdr:to>
      <xdr:col>11</xdr:col>
      <xdr:colOff>0</xdr:colOff>
      <xdr:row>117</xdr:row>
      <xdr:rowOff>0</xdr:rowOff>
    </xdr:to>
    <xdr:sp>
      <xdr:nvSpPr>
        <xdr:cNvPr id="239" name="Line 239"/>
        <xdr:cNvSpPr>
          <a:spLocks/>
        </xdr:cNvSpPr>
      </xdr:nvSpPr>
      <xdr:spPr>
        <a:xfrm>
          <a:off x="1733550" y="2107882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116</xdr:row>
      <xdr:rowOff>0</xdr:rowOff>
    </xdr:from>
    <xdr:to>
      <xdr:col>11</xdr:col>
      <xdr:colOff>0</xdr:colOff>
      <xdr:row>116</xdr:row>
      <xdr:rowOff>0</xdr:rowOff>
    </xdr:to>
    <xdr:sp>
      <xdr:nvSpPr>
        <xdr:cNvPr id="240" name="Line 240"/>
        <xdr:cNvSpPr>
          <a:spLocks/>
        </xdr:cNvSpPr>
      </xdr:nvSpPr>
      <xdr:spPr>
        <a:xfrm>
          <a:off x="1733550" y="2092642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107</xdr:row>
      <xdr:rowOff>0</xdr:rowOff>
    </xdr:from>
    <xdr:to>
      <xdr:col>20</xdr:col>
      <xdr:colOff>0</xdr:colOff>
      <xdr:row>107</xdr:row>
      <xdr:rowOff>0</xdr:rowOff>
    </xdr:to>
    <xdr:sp>
      <xdr:nvSpPr>
        <xdr:cNvPr id="241" name="Line 241"/>
        <xdr:cNvSpPr>
          <a:spLocks/>
        </xdr:cNvSpPr>
      </xdr:nvSpPr>
      <xdr:spPr>
        <a:xfrm>
          <a:off x="1733550" y="19078575"/>
          <a:ext cx="69627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102</xdr:row>
      <xdr:rowOff>0</xdr:rowOff>
    </xdr:from>
    <xdr:to>
      <xdr:col>11</xdr:col>
      <xdr:colOff>0</xdr:colOff>
      <xdr:row>102</xdr:row>
      <xdr:rowOff>0</xdr:rowOff>
    </xdr:to>
    <xdr:sp>
      <xdr:nvSpPr>
        <xdr:cNvPr id="242" name="Line 242"/>
        <xdr:cNvSpPr>
          <a:spLocks/>
        </xdr:cNvSpPr>
      </xdr:nvSpPr>
      <xdr:spPr>
        <a:xfrm>
          <a:off x="1733550" y="183165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101</xdr:row>
      <xdr:rowOff>0</xdr:rowOff>
    </xdr:from>
    <xdr:to>
      <xdr:col>11</xdr:col>
      <xdr:colOff>0</xdr:colOff>
      <xdr:row>101</xdr:row>
      <xdr:rowOff>0</xdr:rowOff>
    </xdr:to>
    <xdr:sp>
      <xdr:nvSpPr>
        <xdr:cNvPr id="243" name="Line 243"/>
        <xdr:cNvSpPr>
          <a:spLocks/>
        </xdr:cNvSpPr>
      </xdr:nvSpPr>
      <xdr:spPr>
        <a:xfrm>
          <a:off x="1733550" y="181641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96</xdr:row>
      <xdr:rowOff>0</xdr:rowOff>
    </xdr:from>
    <xdr:to>
      <xdr:col>11</xdr:col>
      <xdr:colOff>0</xdr:colOff>
      <xdr:row>96</xdr:row>
      <xdr:rowOff>0</xdr:rowOff>
    </xdr:to>
    <xdr:sp>
      <xdr:nvSpPr>
        <xdr:cNvPr id="244" name="Line 244"/>
        <xdr:cNvSpPr>
          <a:spLocks/>
        </xdr:cNvSpPr>
      </xdr:nvSpPr>
      <xdr:spPr>
        <a:xfrm>
          <a:off x="1733550" y="174021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95</xdr:row>
      <xdr:rowOff>0</xdr:rowOff>
    </xdr:from>
    <xdr:to>
      <xdr:col>11</xdr:col>
      <xdr:colOff>0</xdr:colOff>
      <xdr:row>95</xdr:row>
      <xdr:rowOff>0</xdr:rowOff>
    </xdr:to>
    <xdr:sp>
      <xdr:nvSpPr>
        <xdr:cNvPr id="245" name="Line 245"/>
        <xdr:cNvSpPr>
          <a:spLocks/>
        </xdr:cNvSpPr>
      </xdr:nvSpPr>
      <xdr:spPr>
        <a:xfrm>
          <a:off x="1733550" y="172497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90</xdr:row>
      <xdr:rowOff>0</xdr:rowOff>
    </xdr:from>
    <xdr:to>
      <xdr:col>11</xdr:col>
      <xdr:colOff>0</xdr:colOff>
      <xdr:row>90</xdr:row>
      <xdr:rowOff>0</xdr:rowOff>
    </xdr:to>
    <xdr:sp>
      <xdr:nvSpPr>
        <xdr:cNvPr id="246" name="Line 246"/>
        <xdr:cNvSpPr>
          <a:spLocks/>
        </xdr:cNvSpPr>
      </xdr:nvSpPr>
      <xdr:spPr>
        <a:xfrm>
          <a:off x="1733550" y="164877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89</xdr:row>
      <xdr:rowOff>0</xdr:rowOff>
    </xdr:from>
    <xdr:to>
      <xdr:col>11</xdr:col>
      <xdr:colOff>0</xdr:colOff>
      <xdr:row>89</xdr:row>
      <xdr:rowOff>0</xdr:rowOff>
    </xdr:to>
    <xdr:sp>
      <xdr:nvSpPr>
        <xdr:cNvPr id="247" name="Line 247"/>
        <xdr:cNvSpPr>
          <a:spLocks/>
        </xdr:cNvSpPr>
      </xdr:nvSpPr>
      <xdr:spPr>
        <a:xfrm>
          <a:off x="1733550" y="163353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84</xdr:row>
      <xdr:rowOff>0</xdr:rowOff>
    </xdr:from>
    <xdr:to>
      <xdr:col>11</xdr:col>
      <xdr:colOff>0</xdr:colOff>
      <xdr:row>84</xdr:row>
      <xdr:rowOff>0</xdr:rowOff>
    </xdr:to>
    <xdr:sp>
      <xdr:nvSpPr>
        <xdr:cNvPr id="248" name="Line 248"/>
        <xdr:cNvSpPr>
          <a:spLocks/>
        </xdr:cNvSpPr>
      </xdr:nvSpPr>
      <xdr:spPr>
        <a:xfrm>
          <a:off x="1733550" y="155733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80</xdr:row>
      <xdr:rowOff>0</xdr:rowOff>
    </xdr:from>
    <xdr:to>
      <xdr:col>11</xdr:col>
      <xdr:colOff>0</xdr:colOff>
      <xdr:row>80</xdr:row>
      <xdr:rowOff>0</xdr:rowOff>
    </xdr:to>
    <xdr:sp>
      <xdr:nvSpPr>
        <xdr:cNvPr id="249" name="Line 249"/>
        <xdr:cNvSpPr>
          <a:spLocks/>
        </xdr:cNvSpPr>
      </xdr:nvSpPr>
      <xdr:spPr>
        <a:xfrm>
          <a:off x="1733550" y="144684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75</xdr:row>
      <xdr:rowOff>0</xdr:rowOff>
    </xdr:from>
    <xdr:to>
      <xdr:col>11</xdr:col>
      <xdr:colOff>0</xdr:colOff>
      <xdr:row>75</xdr:row>
      <xdr:rowOff>0</xdr:rowOff>
    </xdr:to>
    <xdr:sp>
      <xdr:nvSpPr>
        <xdr:cNvPr id="250" name="Line 250"/>
        <xdr:cNvSpPr>
          <a:spLocks/>
        </xdr:cNvSpPr>
      </xdr:nvSpPr>
      <xdr:spPr>
        <a:xfrm>
          <a:off x="1733550" y="137064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74</xdr:row>
      <xdr:rowOff>0</xdr:rowOff>
    </xdr:from>
    <xdr:to>
      <xdr:col>11</xdr:col>
      <xdr:colOff>0</xdr:colOff>
      <xdr:row>74</xdr:row>
      <xdr:rowOff>0</xdr:rowOff>
    </xdr:to>
    <xdr:sp>
      <xdr:nvSpPr>
        <xdr:cNvPr id="251" name="Line 251"/>
        <xdr:cNvSpPr>
          <a:spLocks/>
        </xdr:cNvSpPr>
      </xdr:nvSpPr>
      <xdr:spPr>
        <a:xfrm>
          <a:off x="1733550" y="135540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69</xdr:row>
      <xdr:rowOff>0</xdr:rowOff>
    </xdr:from>
    <xdr:to>
      <xdr:col>11</xdr:col>
      <xdr:colOff>0</xdr:colOff>
      <xdr:row>69</xdr:row>
      <xdr:rowOff>0</xdr:rowOff>
    </xdr:to>
    <xdr:sp>
      <xdr:nvSpPr>
        <xdr:cNvPr id="252" name="Line 252"/>
        <xdr:cNvSpPr>
          <a:spLocks/>
        </xdr:cNvSpPr>
      </xdr:nvSpPr>
      <xdr:spPr>
        <a:xfrm>
          <a:off x="1733550" y="127920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68</xdr:row>
      <xdr:rowOff>0</xdr:rowOff>
    </xdr:from>
    <xdr:to>
      <xdr:col>11</xdr:col>
      <xdr:colOff>0</xdr:colOff>
      <xdr:row>68</xdr:row>
      <xdr:rowOff>0</xdr:rowOff>
    </xdr:to>
    <xdr:sp>
      <xdr:nvSpPr>
        <xdr:cNvPr id="253" name="Line 253"/>
        <xdr:cNvSpPr>
          <a:spLocks/>
        </xdr:cNvSpPr>
      </xdr:nvSpPr>
      <xdr:spPr>
        <a:xfrm>
          <a:off x="1733550" y="126396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63</xdr:row>
      <xdr:rowOff>0</xdr:rowOff>
    </xdr:from>
    <xdr:to>
      <xdr:col>11</xdr:col>
      <xdr:colOff>0</xdr:colOff>
      <xdr:row>63</xdr:row>
      <xdr:rowOff>0</xdr:rowOff>
    </xdr:to>
    <xdr:sp>
      <xdr:nvSpPr>
        <xdr:cNvPr id="254" name="Line 254"/>
        <xdr:cNvSpPr>
          <a:spLocks/>
        </xdr:cNvSpPr>
      </xdr:nvSpPr>
      <xdr:spPr>
        <a:xfrm>
          <a:off x="1733550" y="118776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57150</xdr:colOff>
      <xdr:row>62</xdr:row>
      <xdr:rowOff>0</xdr:rowOff>
    </xdr:from>
    <xdr:to>
      <xdr:col>11</xdr:col>
      <xdr:colOff>0</xdr:colOff>
      <xdr:row>62</xdr:row>
      <xdr:rowOff>0</xdr:rowOff>
    </xdr:to>
    <xdr:sp>
      <xdr:nvSpPr>
        <xdr:cNvPr id="255" name="Line 255"/>
        <xdr:cNvSpPr>
          <a:spLocks/>
        </xdr:cNvSpPr>
      </xdr:nvSpPr>
      <xdr:spPr>
        <a:xfrm>
          <a:off x="1733550" y="11725275"/>
          <a:ext cx="365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13</xdr:col>
      <xdr:colOff>0</xdr:colOff>
      <xdr:row>80</xdr:row>
      <xdr:rowOff>0</xdr:rowOff>
    </xdr:from>
    <xdr:to>
      <xdr:col>20</xdr:col>
      <xdr:colOff>28575</xdr:colOff>
      <xdr:row>80</xdr:row>
      <xdr:rowOff>0</xdr:rowOff>
    </xdr:to>
    <xdr:sp>
      <xdr:nvSpPr>
        <xdr:cNvPr id="256" name="Line 256"/>
        <xdr:cNvSpPr>
          <a:spLocks/>
        </xdr:cNvSpPr>
      </xdr:nvSpPr>
      <xdr:spPr>
        <a:xfrm>
          <a:off x="5695950" y="14468475"/>
          <a:ext cx="30289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13</xdr:col>
      <xdr:colOff>0</xdr:colOff>
      <xdr:row>568</xdr:row>
      <xdr:rowOff>0</xdr:rowOff>
    </xdr:from>
    <xdr:to>
      <xdr:col>13</xdr:col>
      <xdr:colOff>95250</xdr:colOff>
      <xdr:row>568</xdr:row>
      <xdr:rowOff>152400</xdr:rowOff>
    </xdr:to>
    <xdr:pic>
      <xdr:nvPicPr>
        <xdr:cNvPr id="257" name="Picture 257"/>
        <xdr:cNvPicPr preferRelativeResize="1">
          <a:picLocks noChangeAspect="1"/>
        </xdr:cNvPicPr>
      </xdr:nvPicPr>
      <xdr:blipFill>
        <a:blip r:embed="rId1"/>
        <a:stretch>
          <a:fillRect/>
        </a:stretch>
      </xdr:blipFill>
      <xdr:spPr>
        <a:xfrm>
          <a:off x="5695950" y="96326325"/>
          <a:ext cx="95250" cy="152400"/>
        </a:xfrm>
        <a:prstGeom prst="rect">
          <a:avLst/>
        </a:prstGeom>
        <a:noFill/>
        <a:ln w="9525" cmpd="sng">
          <a:noFill/>
        </a:ln>
      </xdr:spPr>
    </xdr:pic>
    <xdr:clientData/>
  </xdr:twoCellAnchor>
  <xdr:twoCellAnchor editAs="oneCell">
    <xdr:from>
      <xdr:col>2</xdr:col>
      <xdr:colOff>0</xdr:colOff>
      <xdr:row>568</xdr:row>
      <xdr:rowOff>0</xdr:rowOff>
    </xdr:from>
    <xdr:to>
      <xdr:col>3</xdr:col>
      <xdr:colOff>0</xdr:colOff>
      <xdr:row>569</xdr:row>
      <xdr:rowOff>104775</xdr:rowOff>
    </xdr:to>
    <xdr:pic>
      <xdr:nvPicPr>
        <xdr:cNvPr id="258" name="Picture 258">
          <a:hlinkClick r:id="rId83"/>
        </xdr:cNvPr>
        <xdr:cNvPicPr preferRelativeResize="1">
          <a:picLocks noChangeAspect="1"/>
        </xdr:cNvPicPr>
      </xdr:nvPicPr>
      <xdr:blipFill>
        <a:blip r:embed="rId37"/>
        <a:stretch>
          <a:fillRect/>
        </a:stretch>
      </xdr:blipFill>
      <xdr:spPr>
        <a:xfrm>
          <a:off x="1676400" y="96326325"/>
          <a:ext cx="390525" cy="400050"/>
        </a:xfrm>
        <a:prstGeom prst="rect">
          <a:avLst/>
        </a:prstGeom>
        <a:noFill/>
        <a:ln w="9525" cmpd="sng">
          <a:noFill/>
        </a:ln>
      </xdr:spPr>
    </xdr:pic>
    <xdr:clientData/>
  </xdr:twoCellAnchor>
  <xdr:twoCellAnchor>
    <xdr:from>
      <xdr:col>2</xdr:col>
      <xdr:colOff>0</xdr:colOff>
      <xdr:row>571</xdr:row>
      <xdr:rowOff>0</xdr:rowOff>
    </xdr:from>
    <xdr:to>
      <xdr:col>11</xdr:col>
      <xdr:colOff>0</xdr:colOff>
      <xdr:row>571</xdr:row>
      <xdr:rowOff>0</xdr:rowOff>
    </xdr:to>
    <xdr:sp>
      <xdr:nvSpPr>
        <xdr:cNvPr id="259" name="Line 259"/>
        <xdr:cNvSpPr>
          <a:spLocks/>
        </xdr:cNvSpPr>
      </xdr:nvSpPr>
      <xdr:spPr>
        <a:xfrm>
          <a:off x="1676400" y="96926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573</xdr:row>
      <xdr:rowOff>0</xdr:rowOff>
    </xdr:from>
    <xdr:to>
      <xdr:col>11</xdr:col>
      <xdr:colOff>0</xdr:colOff>
      <xdr:row>573</xdr:row>
      <xdr:rowOff>0</xdr:rowOff>
    </xdr:to>
    <xdr:sp>
      <xdr:nvSpPr>
        <xdr:cNvPr id="260" name="Line 260"/>
        <xdr:cNvSpPr>
          <a:spLocks/>
        </xdr:cNvSpPr>
      </xdr:nvSpPr>
      <xdr:spPr>
        <a:xfrm>
          <a:off x="1676400" y="972312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575</xdr:row>
      <xdr:rowOff>0</xdr:rowOff>
    </xdr:from>
    <xdr:to>
      <xdr:col>11</xdr:col>
      <xdr:colOff>0</xdr:colOff>
      <xdr:row>575</xdr:row>
      <xdr:rowOff>0</xdr:rowOff>
    </xdr:to>
    <xdr:sp>
      <xdr:nvSpPr>
        <xdr:cNvPr id="261" name="Line 261"/>
        <xdr:cNvSpPr>
          <a:spLocks/>
        </xdr:cNvSpPr>
      </xdr:nvSpPr>
      <xdr:spPr>
        <a:xfrm>
          <a:off x="1676400" y="97536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577</xdr:row>
      <xdr:rowOff>0</xdr:rowOff>
    </xdr:from>
    <xdr:to>
      <xdr:col>11</xdr:col>
      <xdr:colOff>0</xdr:colOff>
      <xdr:row>577</xdr:row>
      <xdr:rowOff>0</xdr:rowOff>
    </xdr:to>
    <xdr:sp>
      <xdr:nvSpPr>
        <xdr:cNvPr id="262" name="Line 262"/>
        <xdr:cNvSpPr>
          <a:spLocks/>
        </xdr:cNvSpPr>
      </xdr:nvSpPr>
      <xdr:spPr>
        <a:xfrm>
          <a:off x="1676400" y="97840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579</xdr:row>
      <xdr:rowOff>0</xdr:rowOff>
    </xdr:from>
    <xdr:to>
      <xdr:col>11</xdr:col>
      <xdr:colOff>0</xdr:colOff>
      <xdr:row>579</xdr:row>
      <xdr:rowOff>0</xdr:rowOff>
    </xdr:to>
    <xdr:sp>
      <xdr:nvSpPr>
        <xdr:cNvPr id="263" name="Line 263"/>
        <xdr:cNvSpPr>
          <a:spLocks/>
        </xdr:cNvSpPr>
      </xdr:nvSpPr>
      <xdr:spPr>
        <a:xfrm>
          <a:off x="1676400" y="981456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581</xdr:row>
      <xdr:rowOff>0</xdr:rowOff>
    </xdr:from>
    <xdr:to>
      <xdr:col>11</xdr:col>
      <xdr:colOff>0</xdr:colOff>
      <xdr:row>581</xdr:row>
      <xdr:rowOff>0</xdr:rowOff>
    </xdr:to>
    <xdr:sp>
      <xdr:nvSpPr>
        <xdr:cNvPr id="264" name="Line 264"/>
        <xdr:cNvSpPr>
          <a:spLocks/>
        </xdr:cNvSpPr>
      </xdr:nvSpPr>
      <xdr:spPr>
        <a:xfrm>
          <a:off x="1676400" y="98450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583</xdr:row>
      <xdr:rowOff>0</xdr:rowOff>
    </xdr:from>
    <xdr:to>
      <xdr:col>11</xdr:col>
      <xdr:colOff>0</xdr:colOff>
      <xdr:row>583</xdr:row>
      <xdr:rowOff>0</xdr:rowOff>
    </xdr:to>
    <xdr:sp>
      <xdr:nvSpPr>
        <xdr:cNvPr id="265" name="Line 265"/>
        <xdr:cNvSpPr>
          <a:spLocks/>
        </xdr:cNvSpPr>
      </xdr:nvSpPr>
      <xdr:spPr>
        <a:xfrm>
          <a:off x="1676400" y="987552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585</xdr:row>
      <xdr:rowOff>0</xdr:rowOff>
    </xdr:from>
    <xdr:to>
      <xdr:col>11</xdr:col>
      <xdr:colOff>0</xdr:colOff>
      <xdr:row>585</xdr:row>
      <xdr:rowOff>0</xdr:rowOff>
    </xdr:to>
    <xdr:sp>
      <xdr:nvSpPr>
        <xdr:cNvPr id="266" name="Line 266"/>
        <xdr:cNvSpPr>
          <a:spLocks/>
        </xdr:cNvSpPr>
      </xdr:nvSpPr>
      <xdr:spPr>
        <a:xfrm>
          <a:off x="1676400" y="99060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587</xdr:row>
      <xdr:rowOff>0</xdr:rowOff>
    </xdr:from>
    <xdr:to>
      <xdr:col>11</xdr:col>
      <xdr:colOff>0</xdr:colOff>
      <xdr:row>587</xdr:row>
      <xdr:rowOff>0</xdr:rowOff>
    </xdr:to>
    <xdr:sp>
      <xdr:nvSpPr>
        <xdr:cNvPr id="267" name="Line 267"/>
        <xdr:cNvSpPr>
          <a:spLocks/>
        </xdr:cNvSpPr>
      </xdr:nvSpPr>
      <xdr:spPr>
        <a:xfrm>
          <a:off x="1676400" y="993648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589</xdr:row>
      <xdr:rowOff>0</xdr:rowOff>
    </xdr:from>
    <xdr:to>
      <xdr:col>11</xdr:col>
      <xdr:colOff>0</xdr:colOff>
      <xdr:row>589</xdr:row>
      <xdr:rowOff>0</xdr:rowOff>
    </xdr:to>
    <xdr:sp>
      <xdr:nvSpPr>
        <xdr:cNvPr id="268" name="Line 268"/>
        <xdr:cNvSpPr>
          <a:spLocks/>
        </xdr:cNvSpPr>
      </xdr:nvSpPr>
      <xdr:spPr>
        <a:xfrm>
          <a:off x="1676400" y="996696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591</xdr:row>
      <xdr:rowOff>0</xdr:rowOff>
    </xdr:from>
    <xdr:to>
      <xdr:col>11</xdr:col>
      <xdr:colOff>0</xdr:colOff>
      <xdr:row>591</xdr:row>
      <xdr:rowOff>0</xdr:rowOff>
    </xdr:to>
    <xdr:sp>
      <xdr:nvSpPr>
        <xdr:cNvPr id="269" name="Line 269"/>
        <xdr:cNvSpPr>
          <a:spLocks/>
        </xdr:cNvSpPr>
      </xdr:nvSpPr>
      <xdr:spPr>
        <a:xfrm>
          <a:off x="1676400" y="999744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593</xdr:row>
      <xdr:rowOff>0</xdr:rowOff>
    </xdr:from>
    <xdr:to>
      <xdr:col>11</xdr:col>
      <xdr:colOff>0</xdr:colOff>
      <xdr:row>593</xdr:row>
      <xdr:rowOff>0</xdr:rowOff>
    </xdr:to>
    <xdr:sp>
      <xdr:nvSpPr>
        <xdr:cNvPr id="270" name="Line 270"/>
        <xdr:cNvSpPr>
          <a:spLocks/>
        </xdr:cNvSpPr>
      </xdr:nvSpPr>
      <xdr:spPr>
        <a:xfrm>
          <a:off x="1676400" y="1002792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595</xdr:row>
      <xdr:rowOff>0</xdr:rowOff>
    </xdr:from>
    <xdr:to>
      <xdr:col>11</xdr:col>
      <xdr:colOff>0</xdr:colOff>
      <xdr:row>595</xdr:row>
      <xdr:rowOff>0</xdr:rowOff>
    </xdr:to>
    <xdr:sp>
      <xdr:nvSpPr>
        <xdr:cNvPr id="271" name="Line 271"/>
        <xdr:cNvSpPr>
          <a:spLocks/>
        </xdr:cNvSpPr>
      </xdr:nvSpPr>
      <xdr:spPr>
        <a:xfrm>
          <a:off x="1676400" y="100584000"/>
          <a:ext cx="37147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_g-mobilhazak.extra\vv-excelfajlok\savaria-sopiane-csaladihazak\uj-csak-fuzese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XLS\INERC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_Dxls\HANG&#193;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_Dxls\mobil%20h&#225;zak\_&#218;j%20sarkok%202005%20j&#250;nius\_____FR_&#225;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lógatott"/>
      <sheetName val="cs'sacy"/>
      <sheetName val="egy történet"/>
      <sheetName val="hagyomanyos-bovites"/>
      <sheetName val="uj-robbantott (2)"/>
      <sheetName val="sabl"/>
      <sheetName val="lom"/>
      <sheetName val="robbantott(5-lep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ERCIA"/>
      <sheetName val="főtartó kezdet"/>
      <sheetName val="alap k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ESZK"/>
      <sheetName val="Metszet"/>
      <sheetName val="HÉJ"/>
      <sheetName val="HÉJ (2)"/>
      <sheetName val="PILLÉR (2)"/>
      <sheetName val="OSZLOP"/>
      <sheetName val="FESZTÁV 10 12 14 15 25 "/>
      <sheetName val="SZELVÉNY"/>
      <sheetName val="RÁCS tartó"/>
      <sheetName val="7,5, 0,83 (4)"/>
      <sheetName val="7,5, 0,83 (5)"/>
      <sheetName val="3,75  0,42"/>
      <sheetName val="11,5  1,47"/>
      <sheetName val="15,2  2,14"/>
      <sheetName val="7,5, 0,83 (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ESZK"/>
      <sheetName val="FR_ÁGY (7)"/>
      <sheetName val="FR_ÁGY (90)"/>
      <sheetName val="FR_ÁGY (91)"/>
      <sheetName val="FR_ÁGY (4)"/>
      <sheetName val="FR_ÁGY (5)"/>
      <sheetName val="FR_ÁGY (6)"/>
      <sheetName val="7,5, 0,83"/>
      <sheetName val="7,5, 0,83 (2)"/>
      <sheetName val="LOM"/>
      <sheetName val="FR_ÁGY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utechnik@eurocomnet.hu" TargetMode="External" /><Relationship Id="rId2" Type="http://schemas.openxmlformats.org/officeDocument/2006/relationships/hyperlink" Target="http://www.gyorshazak.extramobilhazak.hu/v-arak.oko-falak.fodemek.html" TargetMode="External" /><Relationship Id="rId3" Type="http://schemas.openxmlformats.org/officeDocument/2006/relationships/hyperlink" Target="callto:fransis69" TargetMode="External" /><Relationship Id="rId4" Type="http://schemas.openxmlformats.org/officeDocument/2006/relationships/hyperlink" Target="callto:fransis69" TargetMode="External" /><Relationship Id="rId5" Type="http://schemas.openxmlformats.org/officeDocument/2006/relationships/hyperlink" Target="mailto:bautechnik@eurocomnet.hu" TargetMode="External" /><Relationship Id="rId6" Type="http://schemas.openxmlformats.org/officeDocument/2006/relationships/hyperlink" Target="http://www.extramobilhazak.extra.hu/v-arak-kondiciok.html" TargetMode="External" /><Relationship Id="rId7" Type="http://schemas.openxmlformats.org/officeDocument/2006/relationships/hyperlink" Target="http://www.gyorshazak.extramobilhazak.hu/v-arak.oko-falak.fodemek.html"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orshazak.extramobilhazak.hu/z-alkalmazasi.pelda.xls" TargetMode="External" /><Relationship Id="rId2" Type="http://schemas.openxmlformats.org/officeDocument/2006/relationships/hyperlink" Target="http://www.extramobilhazak.hu/valuta/valutaconverter.htm" TargetMode="External" /><Relationship Id="rId3" Type="http://schemas.openxmlformats.org/officeDocument/2006/relationships/hyperlink" Target="http://www.extramobilhazak.hu/valuta/valutaconverter.htm"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unka15"/>
  <dimension ref="A1:EO102"/>
  <sheetViews>
    <sheetView showGridLines="0" defaultGridColor="0" zoomScaleSheetLayoutView="100" colorId="22" workbookViewId="0" topLeftCell="A1">
      <selection activeCell="A1" sqref="A1"/>
    </sheetView>
  </sheetViews>
  <sheetFormatPr defaultColWidth="9.00390625" defaultRowHeight="0" customHeight="1" zeroHeight="1"/>
  <cols>
    <col min="1" max="1" width="8.125" style="2" customWidth="1"/>
    <col min="2" max="2" width="3.75390625" style="24" customWidth="1"/>
    <col min="3" max="3" width="5.125" style="2" customWidth="1"/>
    <col min="4" max="4" width="11.125" style="2" customWidth="1"/>
    <col min="5" max="5" width="4.75390625" style="2" customWidth="1"/>
    <col min="6" max="6" width="4.375" style="2" customWidth="1"/>
    <col min="7" max="7" width="4.75390625" style="127" customWidth="1"/>
    <col min="8" max="8" width="4.625" style="2" customWidth="1"/>
    <col min="9" max="9" width="4.125" style="127" customWidth="1"/>
    <col min="10" max="10" width="4.125" style="2" customWidth="1"/>
    <col min="11" max="11" width="4.25390625" style="2" customWidth="1"/>
    <col min="12" max="12" width="0.6171875" style="2" customWidth="1"/>
    <col min="13" max="13" width="5.00390625" style="2" customWidth="1"/>
    <col min="14" max="14" width="1.875" style="2" customWidth="1"/>
    <col min="15" max="15" width="3.875" style="106" customWidth="1"/>
    <col min="16" max="16" width="1.875" style="128" customWidth="1"/>
    <col min="17" max="17" width="8.125" style="106" customWidth="1"/>
    <col min="18" max="18" width="10.625" style="2" customWidth="1"/>
    <col min="19" max="19" width="5.875" style="106" customWidth="1"/>
    <col min="20" max="20" width="7.125" style="2" customWidth="1"/>
    <col min="21" max="21" width="2.75390625" style="49" customWidth="1"/>
    <col min="22" max="16384" width="2.75390625" style="2" hidden="1" customWidth="1"/>
  </cols>
  <sheetData>
    <row r="1" spans="1:143" ht="12" customHeight="1">
      <c r="A1" s="490">
        <f>'calk-material'!euro</f>
        <v>1</v>
      </c>
      <c r="C1" s="99"/>
      <c r="D1" s="99"/>
      <c r="E1" s="99"/>
      <c r="F1" s="99"/>
      <c r="G1" s="100"/>
      <c r="H1" s="99"/>
      <c r="I1" s="100"/>
      <c r="J1" s="99"/>
      <c r="K1" s="99"/>
      <c r="L1" s="99"/>
      <c r="M1" s="99"/>
      <c r="N1" s="99"/>
      <c r="O1" s="101"/>
      <c r="P1" s="99"/>
      <c r="Q1" s="101"/>
      <c r="R1" s="99"/>
      <c r="S1" s="101"/>
      <c r="T1" s="99"/>
      <c r="U1" s="102"/>
      <c r="V1" s="103"/>
      <c r="W1" s="103"/>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row>
    <row r="2" spans="3:143" ht="12" customHeight="1">
      <c r="C2" s="99"/>
      <c r="D2" s="99"/>
      <c r="E2" s="99"/>
      <c r="F2" s="99"/>
      <c r="G2" s="100"/>
      <c r="H2" s="99"/>
      <c r="I2" s="100"/>
      <c r="J2" s="99"/>
      <c r="K2" s="99"/>
      <c r="L2" s="99"/>
      <c r="M2" s="99"/>
      <c r="N2" s="99"/>
      <c r="O2" s="101"/>
      <c r="P2" s="99"/>
      <c r="Q2" s="101"/>
      <c r="R2" s="99"/>
      <c r="S2" s="101"/>
      <c r="T2" s="99"/>
      <c r="U2" s="102"/>
      <c r="V2" s="103"/>
      <c r="W2" s="103"/>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row>
    <row r="3" spans="3:143" ht="12" customHeight="1">
      <c r="C3" s="99"/>
      <c r="D3" s="99"/>
      <c r="E3" s="99"/>
      <c r="F3" s="99"/>
      <c r="G3" s="100"/>
      <c r="H3" s="99"/>
      <c r="I3" s="100"/>
      <c r="J3" s="99"/>
      <c r="K3" s="99"/>
      <c r="L3" s="99"/>
      <c r="M3" s="99"/>
      <c r="N3" s="99"/>
      <c r="O3" s="101"/>
      <c r="P3" s="99"/>
      <c r="Q3" s="101"/>
      <c r="R3" s="99"/>
      <c r="S3" s="101"/>
      <c r="T3" s="99"/>
      <c r="U3" s="102"/>
      <c r="V3" s="103"/>
      <c r="W3" s="103"/>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row>
    <row r="4" spans="3:143" ht="12" customHeight="1">
      <c r="C4" s="99"/>
      <c r="D4" s="99"/>
      <c r="E4" s="99"/>
      <c r="F4" s="99"/>
      <c r="G4" s="100"/>
      <c r="H4" s="99"/>
      <c r="I4" s="100"/>
      <c r="J4" s="99"/>
      <c r="K4" s="99"/>
      <c r="L4" s="99"/>
      <c r="M4" s="99"/>
      <c r="N4" s="99"/>
      <c r="O4" s="101"/>
      <c r="P4" s="99"/>
      <c r="Q4" s="101"/>
      <c r="R4" s="99"/>
      <c r="S4" s="101"/>
      <c r="T4" s="99"/>
      <c r="U4" s="102"/>
      <c r="V4" s="103"/>
      <c r="W4" s="103"/>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row>
    <row r="5" spans="3:143" ht="7.5" customHeight="1">
      <c r="C5" s="99"/>
      <c r="D5" s="99"/>
      <c r="E5" s="99"/>
      <c r="F5" s="99"/>
      <c r="G5" s="100"/>
      <c r="H5" s="99"/>
      <c r="I5" s="100"/>
      <c r="J5" s="99"/>
      <c r="K5" s="99"/>
      <c r="L5" s="99"/>
      <c r="M5" s="99"/>
      <c r="N5" s="99"/>
      <c r="O5" s="101"/>
      <c r="P5" s="99"/>
      <c r="Q5" s="101"/>
      <c r="R5" s="99"/>
      <c r="S5" s="101"/>
      <c r="T5" s="99"/>
      <c r="U5" s="102"/>
      <c r="V5" s="103"/>
      <c r="W5" s="103"/>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row>
    <row r="6" spans="3:143" ht="7.5" customHeight="1">
      <c r="C6" s="99"/>
      <c r="D6" s="99"/>
      <c r="E6" s="99"/>
      <c r="F6" s="99"/>
      <c r="G6" s="100"/>
      <c r="H6" s="99"/>
      <c r="I6" s="100"/>
      <c r="J6" s="99"/>
      <c r="K6" s="99"/>
      <c r="L6" s="99"/>
      <c r="M6" s="99"/>
      <c r="N6" s="99"/>
      <c r="O6" s="101"/>
      <c r="P6" s="99"/>
      <c r="Q6" s="101"/>
      <c r="R6" s="99"/>
      <c r="S6" s="101"/>
      <c r="T6" s="99"/>
      <c r="U6" s="102"/>
      <c r="V6" s="103"/>
      <c r="W6" s="103"/>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row>
    <row r="7" spans="2:143" ht="13.5" customHeight="1">
      <c r="B7" s="2"/>
      <c r="C7" s="104"/>
      <c r="D7" s="104"/>
      <c r="E7" s="104"/>
      <c r="F7" s="602" t="s">
        <v>694</v>
      </c>
      <c r="G7" s="602"/>
      <c r="H7" s="602"/>
      <c r="I7" s="602"/>
      <c r="J7" s="602"/>
      <c r="K7" s="602"/>
      <c r="L7" s="602"/>
      <c r="M7" s="602"/>
      <c r="N7" s="602"/>
      <c r="O7" s="602"/>
      <c r="P7" s="602"/>
      <c r="Q7" s="602"/>
      <c r="R7" s="7" t="s">
        <v>661</v>
      </c>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8"/>
      <c r="CS7" s="8"/>
      <c r="CT7" s="8"/>
      <c r="DA7" s="8"/>
      <c r="DB7" s="8"/>
      <c r="DC7" s="8"/>
      <c r="DD7" s="8"/>
      <c r="DE7" s="8"/>
      <c r="DF7" s="8"/>
      <c r="DG7" s="8"/>
      <c r="DH7" s="8"/>
      <c r="DI7" s="8"/>
      <c r="DJ7" s="8"/>
      <c r="DK7" s="8"/>
      <c r="DL7" s="8"/>
      <c r="DM7" s="8"/>
      <c r="DN7" s="8"/>
      <c r="DO7" s="8"/>
      <c r="DP7" s="8"/>
      <c r="DQ7" s="8"/>
      <c r="DR7" s="8"/>
      <c r="DS7" s="8"/>
      <c r="DT7" s="8"/>
      <c r="DU7" s="8"/>
      <c r="DV7" s="8"/>
      <c r="DW7" s="8"/>
      <c r="DX7" s="8"/>
      <c r="DY7" s="8"/>
      <c r="DZ7" s="8"/>
      <c r="EB7" s="9"/>
      <c r="EC7" s="9"/>
      <c r="ED7" s="9"/>
      <c r="EE7" s="9"/>
      <c r="EF7" s="9"/>
      <c r="EG7" s="9"/>
      <c r="EH7" s="9"/>
      <c r="EI7" s="9"/>
      <c r="EJ7" s="9"/>
      <c r="EK7" s="9"/>
      <c r="EL7" s="9"/>
      <c r="EM7" s="9"/>
    </row>
    <row r="8" spans="3:143" ht="11.25" customHeight="1">
      <c r="C8" s="104"/>
      <c r="D8" s="104"/>
      <c r="E8" s="1096" t="s">
        <v>66</v>
      </c>
      <c r="F8" s="104"/>
      <c r="G8" s="602" t="s">
        <v>620</v>
      </c>
      <c r="H8" s="602"/>
      <c r="I8" s="602"/>
      <c r="J8" s="602"/>
      <c r="K8" s="602"/>
      <c r="L8" s="602"/>
      <c r="N8" s="108" t="s">
        <v>628</v>
      </c>
      <c r="O8" s="602" t="s">
        <v>621</v>
      </c>
      <c r="P8" s="602"/>
      <c r="Q8" s="602"/>
      <c r="S8" s="105"/>
      <c r="T8" s="104"/>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J8" s="110"/>
      <c r="BK8" s="110"/>
      <c r="BL8" s="110"/>
      <c r="BM8" s="110"/>
      <c r="BN8" s="110"/>
      <c r="BO8" s="110"/>
      <c r="BW8" s="109"/>
      <c r="BX8" s="109"/>
      <c r="BY8" s="109"/>
      <c r="BZ8" s="109"/>
      <c r="CA8" s="109"/>
      <c r="CB8" s="109"/>
      <c r="CC8" s="109"/>
      <c r="CD8" s="109"/>
      <c r="CE8" s="109"/>
      <c r="CF8" s="109"/>
      <c r="CG8" s="109"/>
      <c r="CH8" s="109"/>
      <c r="CI8" s="109"/>
      <c r="CJ8" s="109"/>
      <c r="CK8" s="109"/>
      <c r="CL8" s="109"/>
      <c r="CM8" s="109"/>
      <c r="CN8" s="109"/>
      <c r="CO8" s="109"/>
      <c r="CP8" s="109"/>
      <c r="CQ8" s="109"/>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9"/>
      <c r="EB8" s="9"/>
      <c r="EC8" s="9"/>
      <c r="ED8" s="9"/>
      <c r="EE8" s="9"/>
      <c r="EF8" s="9"/>
      <c r="EG8" s="9"/>
      <c r="EH8" s="9"/>
      <c r="EI8" s="9"/>
      <c r="EJ8" s="9"/>
      <c r="EK8" s="9"/>
      <c r="EL8" s="9"/>
      <c r="EM8" s="9"/>
    </row>
    <row r="9" spans="2:143" ht="21.75" customHeight="1">
      <c r="B9" s="485" t="s">
        <v>695</v>
      </c>
      <c r="C9" s="104"/>
      <c r="D9" s="104"/>
      <c r="E9" s="104"/>
      <c r="F9" s="104"/>
      <c r="G9" s="484"/>
      <c r="H9" s="484"/>
      <c r="I9" s="484"/>
      <c r="J9" s="484"/>
      <c r="K9" s="484"/>
      <c r="L9" s="484"/>
      <c r="N9" s="108"/>
      <c r="O9" s="484"/>
      <c r="P9" s="484"/>
      <c r="Q9" s="484"/>
      <c r="S9" s="105"/>
      <c r="T9" s="104"/>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J9" s="110"/>
      <c r="BK9" s="110"/>
      <c r="BL9" s="110"/>
      <c r="BM9" s="110"/>
      <c r="BN9" s="110"/>
      <c r="BO9" s="110"/>
      <c r="BW9" s="109"/>
      <c r="BX9" s="109"/>
      <c r="BY9" s="109"/>
      <c r="BZ9" s="109"/>
      <c r="CA9" s="109"/>
      <c r="CB9" s="109"/>
      <c r="CC9" s="109"/>
      <c r="CD9" s="109"/>
      <c r="CE9" s="109"/>
      <c r="CF9" s="109"/>
      <c r="CG9" s="109"/>
      <c r="CH9" s="109"/>
      <c r="CI9" s="109"/>
      <c r="CJ9" s="109"/>
      <c r="CK9" s="109"/>
      <c r="CL9" s="109"/>
      <c r="CM9" s="109"/>
      <c r="CN9" s="109"/>
      <c r="CO9" s="109"/>
      <c r="CP9" s="109"/>
      <c r="CQ9" s="109"/>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9"/>
      <c r="EB9" s="9"/>
      <c r="EC9" s="9"/>
      <c r="ED9" s="9"/>
      <c r="EE9" s="9"/>
      <c r="EF9" s="9"/>
      <c r="EG9" s="9"/>
      <c r="EH9" s="9"/>
      <c r="EI9" s="9"/>
      <c r="EJ9" s="9"/>
      <c r="EK9" s="9"/>
      <c r="EL9" s="9"/>
      <c r="EM9" s="9"/>
    </row>
    <row r="10" spans="3:143" ht="28.5" customHeight="1">
      <c r="C10" s="605" t="s">
        <v>687</v>
      </c>
      <c r="D10" s="605"/>
      <c r="E10" s="605"/>
      <c r="F10" s="605"/>
      <c r="G10" s="605"/>
      <c r="H10" s="605"/>
      <c r="I10" s="605"/>
      <c r="J10" s="605"/>
      <c r="K10" s="605"/>
      <c r="L10" s="605"/>
      <c r="M10" s="605"/>
      <c r="N10" s="605"/>
      <c r="O10" s="605"/>
      <c r="P10" s="605"/>
      <c r="Q10" s="605"/>
      <c r="R10" s="605"/>
      <c r="S10" s="605"/>
      <c r="T10" s="605"/>
      <c r="U10" s="111"/>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row>
    <row r="11" spans="3:143" ht="6" customHeight="1">
      <c r="C11" s="99"/>
      <c r="D11" s="99"/>
      <c r="E11" s="99"/>
      <c r="F11" s="99"/>
      <c r="G11" s="100"/>
      <c r="H11" s="99"/>
      <c r="I11" s="100"/>
      <c r="K11" s="99"/>
      <c r="L11" s="99"/>
      <c r="M11" s="99"/>
      <c r="N11" s="99"/>
      <c r="O11" s="101"/>
      <c r="P11" s="99"/>
      <c r="Q11" s="101"/>
      <c r="R11" s="99"/>
      <c r="S11" s="101"/>
      <c r="T11" s="99"/>
      <c r="U11" s="102"/>
      <c r="V11" s="103"/>
      <c r="W11" s="103"/>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DX11" s="8"/>
      <c r="DY11" s="8"/>
      <c r="DZ11" s="8"/>
      <c r="EA11" s="8"/>
      <c r="EB11" s="8"/>
      <c r="EC11" s="8"/>
      <c r="ED11" s="8"/>
      <c r="EE11" s="8"/>
      <c r="EF11" s="8"/>
      <c r="EG11" s="8"/>
      <c r="EH11" s="8"/>
      <c r="EI11" s="8"/>
      <c r="EJ11" s="8"/>
      <c r="EK11" s="8"/>
      <c r="EL11" s="8"/>
      <c r="EM11" s="8"/>
    </row>
    <row r="12" spans="3:143" ht="12" customHeight="1">
      <c r="C12" s="596" t="s">
        <v>181</v>
      </c>
      <c r="D12" s="596"/>
      <c r="E12" s="596"/>
      <c r="F12" s="596"/>
      <c r="G12" s="596"/>
      <c r="H12" s="596"/>
      <c r="I12" s="596"/>
      <c r="J12" s="113"/>
      <c r="K12" s="606" t="s">
        <v>622</v>
      </c>
      <c r="L12" s="589"/>
      <c r="M12" s="589"/>
      <c r="N12" s="589"/>
      <c r="O12" s="589"/>
      <c r="P12" s="589"/>
      <c r="Q12" s="589"/>
      <c r="R12" s="589"/>
      <c r="S12" s="589"/>
      <c r="T12" s="590"/>
      <c r="U12" s="114"/>
      <c r="V12" s="103"/>
      <c r="W12" s="103"/>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EB12" s="8"/>
      <c r="EC12" s="8"/>
      <c r="ED12" s="8"/>
      <c r="EE12" s="8"/>
      <c r="EF12" s="8"/>
      <c r="EG12" s="8"/>
      <c r="EH12" s="8"/>
      <c r="EI12" s="8"/>
      <c r="EJ12" s="8"/>
      <c r="EK12" s="8"/>
      <c r="EL12" s="8"/>
      <c r="EM12" s="8"/>
    </row>
    <row r="13" spans="1:91" s="119" customFormat="1" ht="18" customHeight="1">
      <c r="A13" s="2"/>
      <c r="B13" s="24"/>
      <c r="C13" s="475" t="s">
        <v>182</v>
      </c>
      <c r="D13" s="607" t="s">
        <v>183</v>
      </c>
      <c r="E13" s="607"/>
      <c r="F13" s="607"/>
      <c r="G13" s="607"/>
      <c r="H13" s="607"/>
      <c r="I13" s="607"/>
      <c r="J13" s="14"/>
      <c r="K13" s="470" t="s">
        <v>682</v>
      </c>
      <c r="L13" s="603"/>
      <c r="M13" s="603"/>
      <c r="N13" s="603"/>
      <c r="O13" s="603"/>
      <c r="P13" s="603"/>
      <c r="Q13" s="472" t="s">
        <v>182</v>
      </c>
      <c r="R13" s="597"/>
      <c r="S13" s="597"/>
      <c r="T13" s="597"/>
      <c r="U13" s="116"/>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8"/>
      <c r="AW13" s="118"/>
      <c r="AX13" s="118"/>
      <c r="AY13" s="118"/>
      <c r="AZ13" s="118"/>
      <c r="BA13" s="118"/>
      <c r="BB13" s="118"/>
      <c r="BC13" s="118"/>
      <c r="BD13" s="118"/>
      <c r="BF13" s="28"/>
      <c r="BG13" s="28"/>
      <c r="BH13" s="28"/>
      <c r="BI13" s="28"/>
      <c r="BN13" s="120"/>
      <c r="BO13" s="120"/>
      <c r="BP13" s="120"/>
      <c r="BQ13" s="120"/>
      <c r="BR13" s="120"/>
      <c r="BS13" s="120"/>
      <c r="BT13" s="120"/>
      <c r="BU13" s="120"/>
      <c r="BV13" s="120"/>
      <c r="BW13" s="120"/>
      <c r="BX13" s="120"/>
      <c r="BY13" s="120"/>
      <c r="BZ13" s="120"/>
      <c r="CA13" s="120"/>
      <c r="CB13" s="120"/>
      <c r="CC13" s="120"/>
      <c r="CD13" s="120"/>
      <c r="CE13" s="120"/>
      <c r="CF13" s="120"/>
      <c r="CK13" s="29"/>
      <c r="CL13" s="29"/>
      <c r="CM13" s="29"/>
    </row>
    <row r="14" spans="1:91" s="119" customFormat="1" ht="18" customHeight="1">
      <c r="A14" s="2"/>
      <c r="B14" s="24"/>
      <c r="C14" s="475"/>
      <c r="D14" s="608" t="s">
        <v>184</v>
      </c>
      <c r="E14" s="608"/>
      <c r="F14" s="608"/>
      <c r="G14" s="608"/>
      <c r="H14" s="608"/>
      <c r="I14" s="608"/>
      <c r="J14" s="16"/>
      <c r="K14" s="470" t="s">
        <v>683</v>
      </c>
      <c r="L14" s="603"/>
      <c r="M14" s="603"/>
      <c r="N14" s="603"/>
      <c r="O14" s="603"/>
      <c r="P14" s="603"/>
      <c r="Q14" s="472" t="s">
        <v>182</v>
      </c>
      <c r="R14" s="597"/>
      <c r="S14" s="597"/>
      <c r="T14" s="597"/>
      <c r="U14" s="116"/>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18"/>
      <c r="AW14" s="118"/>
      <c r="AX14" s="118"/>
      <c r="AY14" s="118"/>
      <c r="AZ14" s="118"/>
      <c r="BA14" s="118"/>
      <c r="BB14" s="118"/>
      <c r="BC14" s="118"/>
      <c r="BD14" s="118"/>
      <c r="BF14" s="28"/>
      <c r="BG14" s="28"/>
      <c r="BH14" s="28"/>
      <c r="BI14" s="28"/>
      <c r="BN14" s="120"/>
      <c r="BO14" s="120"/>
      <c r="BP14" s="120"/>
      <c r="BQ14" s="120"/>
      <c r="BR14" s="120"/>
      <c r="BS14" s="120"/>
      <c r="BT14" s="120"/>
      <c r="BU14" s="120"/>
      <c r="BV14" s="120"/>
      <c r="BW14" s="120"/>
      <c r="BX14" s="120"/>
      <c r="BY14" s="120"/>
      <c r="BZ14" s="120"/>
      <c r="CA14" s="120"/>
      <c r="CB14" s="120"/>
      <c r="CC14" s="120"/>
      <c r="CD14" s="120"/>
      <c r="CE14" s="120"/>
      <c r="CF14" s="120"/>
      <c r="CK14" s="29"/>
      <c r="CL14" s="29"/>
      <c r="CM14" s="29"/>
    </row>
    <row r="15" spans="1:91" s="119" customFormat="1" ht="18" customHeight="1" thickBot="1">
      <c r="A15" s="2"/>
      <c r="B15" s="24"/>
      <c r="C15" s="476" t="s">
        <v>441</v>
      </c>
      <c r="D15" s="609" t="s">
        <v>185</v>
      </c>
      <c r="E15" s="609"/>
      <c r="F15" s="609"/>
      <c r="G15" s="609"/>
      <c r="H15" s="609"/>
      <c r="I15" s="609"/>
      <c r="J15" s="16"/>
      <c r="K15" s="466" t="s">
        <v>228</v>
      </c>
      <c r="L15" s="604"/>
      <c r="M15" s="604"/>
      <c r="N15" s="604"/>
      <c r="O15" s="604"/>
      <c r="P15" s="604"/>
      <c r="Q15" s="473" t="s">
        <v>182</v>
      </c>
      <c r="R15" s="598"/>
      <c r="S15" s="598"/>
      <c r="T15" s="598"/>
      <c r="U15" s="116"/>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8"/>
      <c r="AW15" s="118"/>
      <c r="AX15" s="118"/>
      <c r="AY15" s="118"/>
      <c r="AZ15" s="118"/>
      <c r="BA15" s="118"/>
      <c r="BB15" s="118"/>
      <c r="BC15" s="118"/>
      <c r="BD15" s="118"/>
      <c r="BF15" s="28"/>
      <c r="BG15" s="28"/>
      <c r="BH15" s="28"/>
      <c r="BI15" s="28"/>
      <c r="BN15" s="120"/>
      <c r="BO15" s="120"/>
      <c r="BP15" s="120"/>
      <c r="BQ15" s="120"/>
      <c r="BR15" s="120"/>
      <c r="BS15" s="120"/>
      <c r="BT15" s="120"/>
      <c r="BU15" s="120"/>
      <c r="BV15" s="120"/>
      <c r="BW15" s="120"/>
      <c r="BX15" s="120"/>
      <c r="BY15" s="120"/>
      <c r="BZ15" s="120"/>
      <c r="CA15" s="120"/>
      <c r="CB15" s="120"/>
      <c r="CC15" s="120"/>
      <c r="CD15" s="120"/>
      <c r="CE15" s="120"/>
      <c r="CF15" s="120"/>
      <c r="CK15" s="29"/>
      <c r="CL15" s="29"/>
      <c r="CM15" s="29"/>
    </row>
    <row r="16" spans="1:143" s="119" customFormat="1" ht="15.75" customHeight="1" thickTop="1">
      <c r="A16" s="2"/>
      <c r="B16" s="24"/>
      <c r="C16" s="478" t="s">
        <v>437</v>
      </c>
      <c r="D16" s="610" t="s">
        <v>439</v>
      </c>
      <c r="E16" s="610"/>
      <c r="F16" s="610"/>
      <c r="G16" s="610"/>
      <c r="H16" s="610"/>
      <c r="I16" s="610"/>
      <c r="J16" s="16"/>
      <c r="K16" s="471" t="s">
        <v>443</v>
      </c>
      <c r="L16" s="588"/>
      <c r="M16" s="588"/>
      <c r="N16" s="588"/>
      <c r="O16" s="588"/>
      <c r="P16" s="588"/>
      <c r="Q16" s="472" t="s">
        <v>182</v>
      </c>
      <c r="R16" s="601"/>
      <c r="S16" s="601"/>
      <c r="T16" s="601"/>
      <c r="U16" s="116"/>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18"/>
      <c r="AW16" s="118"/>
      <c r="AX16" s="118"/>
      <c r="AY16" s="118"/>
      <c r="AZ16" s="118"/>
      <c r="BA16" s="118"/>
      <c r="BB16" s="118"/>
      <c r="BC16" s="118"/>
      <c r="BD16" s="118"/>
      <c r="BF16" s="28"/>
      <c r="BG16" s="28"/>
      <c r="BH16" s="28"/>
      <c r="BI16" s="28"/>
      <c r="BN16" s="122"/>
      <c r="BO16" s="122"/>
      <c r="BP16" s="122"/>
      <c r="BQ16" s="122"/>
      <c r="BR16" s="122"/>
      <c r="BS16" s="122"/>
      <c r="BT16" s="122"/>
      <c r="BU16" s="122"/>
      <c r="BV16" s="122"/>
      <c r="BW16" s="122"/>
      <c r="BX16" s="122"/>
      <c r="BY16" s="122"/>
      <c r="BZ16" s="122"/>
      <c r="CA16" s="122"/>
      <c r="CB16" s="122"/>
      <c r="CC16" s="122"/>
      <c r="CD16" s="122"/>
      <c r="CE16" s="122"/>
      <c r="CF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I16" s="29"/>
      <c r="DJ16" s="29"/>
      <c r="DK16" s="29"/>
      <c r="DL16" s="29"/>
      <c r="DM16" s="29"/>
      <c r="DN16" s="29"/>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row>
    <row r="17" spans="1:143" s="119" customFormat="1" ht="17.25" customHeight="1" thickBot="1">
      <c r="A17" s="2"/>
      <c r="B17" s="24"/>
      <c r="C17" s="479" t="s">
        <v>438</v>
      </c>
      <c r="D17" s="617" t="s">
        <v>440</v>
      </c>
      <c r="E17" s="617"/>
      <c r="F17" s="617"/>
      <c r="G17" s="617"/>
      <c r="H17" s="617"/>
      <c r="I17" s="617"/>
      <c r="J17" s="16"/>
      <c r="K17" s="465" t="s">
        <v>443</v>
      </c>
      <c r="L17" s="603"/>
      <c r="M17" s="603"/>
      <c r="N17" s="603"/>
      <c r="O17" s="603"/>
      <c r="P17" s="603"/>
      <c r="Q17" s="474" t="s">
        <v>182</v>
      </c>
      <c r="R17" s="597"/>
      <c r="S17" s="597"/>
      <c r="T17" s="597"/>
      <c r="U17" s="116"/>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18"/>
      <c r="AW17" s="118"/>
      <c r="AX17" s="118"/>
      <c r="AY17" s="118"/>
      <c r="AZ17" s="118"/>
      <c r="BA17" s="118"/>
      <c r="BB17" s="118"/>
      <c r="BC17" s="118"/>
      <c r="BD17" s="118"/>
      <c r="BF17" s="28"/>
      <c r="BG17" s="28"/>
      <c r="BH17" s="28"/>
      <c r="BI17" s="28"/>
      <c r="BN17" s="122"/>
      <c r="BO17" s="122"/>
      <c r="BP17" s="122"/>
      <c r="BQ17" s="122"/>
      <c r="BR17" s="122"/>
      <c r="BS17" s="122"/>
      <c r="BT17" s="122"/>
      <c r="BU17" s="122"/>
      <c r="BV17" s="122"/>
      <c r="BW17" s="122"/>
      <c r="BX17" s="122"/>
      <c r="BY17" s="122"/>
      <c r="BZ17" s="122"/>
      <c r="CA17" s="122"/>
      <c r="CB17" s="122"/>
      <c r="CC17" s="122"/>
      <c r="CD17" s="122"/>
      <c r="CE17" s="122"/>
      <c r="CF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I17" s="29"/>
      <c r="DJ17" s="29"/>
      <c r="DK17" s="29"/>
      <c r="DL17" s="29"/>
      <c r="DM17" s="29"/>
      <c r="DN17" s="29"/>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row>
    <row r="18" spans="1:143" s="119" customFormat="1" ht="20.25" customHeight="1" thickBot="1" thickTop="1">
      <c r="A18" s="2"/>
      <c r="B18" s="24"/>
      <c r="C18" s="477" t="s">
        <v>444</v>
      </c>
      <c r="D18" s="19"/>
      <c r="E18" s="20" t="s">
        <v>165</v>
      </c>
      <c r="F18" s="618"/>
      <c r="G18" s="618"/>
      <c r="H18" s="618"/>
      <c r="I18" s="618"/>
      <c r="J18" s="18"/>
      <c r="K18" s="22"/>
      <c r="L18" s="604"/>
      <c r="M18" s="604"/>
      <c r="N18" s="604"/>
      <c r="O18" s="604"/>
      <c r="P18" s="604"/>
      <c r="Q18" s="23"/>
      <c r="R18" s="598"/>
      <c r="S18" s="598"/>
      <c r="T18" s="598"/>
      <c r="U18" s="116"/>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18"/>
      <c r="AW18" s="118"/>
      <c r="AX18" s="118"/>
      <c r="AY18" s="118"/>
      <c r="AZ18" s="118"/>
      <c r="BA18" s="118"/>
      <c r="BB18" s="118"/>
      <c r="BC18" s="118"/>
      <c r="BD18" s="118"/>
      <c r="BF18" s="12"/>
      <c r="BG18" s="12"/>
      <c r="BH18" s="12"/>
      <c r="BI18" s="12"/>
      <c r="BN18" s="122"/>
      <c r="BO18" s="122"/>
      <c r="BP18" s="122"/>
      <c r="BQ18" s="122"/>
      <c r="BR18" s="122"/>
      <c r="BS18" s="122"/>
      <c r="BT18" s="122"/>
      <c r="BU18" s="122"/>
      <c r="BV18" s="122"/>
      <c r="BW18" s="122"/>
      <c r="BX18" s="122"/>
      <c r="BY18" s="122"/>
      <c r="BZ18" s="122"/>
      <c r="CA18" s="122"/>
      <c r="CB18" s="122"/>
      <c r="CC18" s="122"/>
      <c r="CD18" s="122"/>
      <c r="CE18" s="122"/>
      <c r="CF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I18" s="30"/>
      <c r="DJ18" s="30"/>
      <c r="DK18" s="30"/>
      <c r="DL18" s="30"/>
      <c r="DM18" s="30"/>
      <c r="DN18" s="30"/>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row>
    <row r="19" spans="1:143" s="119" customFormat="1" ht="21" customHeight="1" thickTop="1">
      <c r="A19" s="2"/>
      <c r="B19" s="24"/>
      <c r="C19" s="465" t="s">
        <v>442</v>
      </c>
      <c r="D19" s="592"/>
      <c r="E19" s="592"/>
      <c r="F19" s="592"/>
      <c r="G19" s="592"/>
      <c r="H19" s="592"/>
      <c r="I19" s="592"/>
      <c r="J19" s="16"/>
      <c r="K19" s="470" t="s">
        <v>229</v>
      </c>
      <c r="L19" s="616"/>
      <c r="M19" s="616"/>
      <c r="N19" s="616"/>
      <c r="O19" s="616"/>
      <c r="P19" s="616"/>
      <c r="Q19" s="472" t="s">
        <v>182</v>
      </c>
      <c r="R19" s="601"/>
      <c r="S19" s="601"/>
      <c r="T19" s="601"/>
      <c r="U19" s="125"/>
      <c r="V19" s="126"/>
      <c r="W19" s="126"/>
      <c r="X19" s="126"/>
      <c r="Y19" s="126"/>
      <c r="Z19" s="126"/>
      <c r="AA19" s="126"/>
      <c r="AB19" s="126"/>
      <c r="AC19" s="126"/>
      <c r="AD19" s="126"/>
      <c r="AE19" s="126"/>
      <c r="AF19" s="126"/>
      <c r="AG19" s="126"/>
      <c r="AH19" s="126"/>
      <c r="AI19" s="126"/>
      <c r="AJ19" s="126"/>
      <c r="AL19" s="28"/>
      <c r="AM19" s="28"/>
      <c r="AN19" s="28"/>
      <c r="AO19" s="28"/>
      <c r="AP19" s="28"/>
      <c r="AQ19" s="28"/>
      <c r="AR19" s="28"/>
      <c r="AS19" s="28"/>
      <c r="AT19" s="28"/>
      <c r="AU19" s="28"/>
      <c r="AV19" s="118"/>
      <c r="AW19" s="118"/>
      <c r="AX19" s="118"/>
      <c r="AY19" s="118"/>
      <c r="AZ19" s="118"/>
      <c r="BA19" s="118"/>
      <c r="BB19" s="118"/>
      <c r="BC19" s="118"/>
      <c r="BD19" s="118"/>
      <c r="BF19" s="28"/>
      <c r="BG19" s="28"/>
      <c r="BH19" s="28"/>
      <c r="BI19" s="28"/>
      <c r="BN19" s="122"/>
      <c r="BO19" s="122"/>
      <c r="BP19" s="122"/>
      <c r="BQ19" s="122"/>
      <c r="BR19" s="122"/>
      <c r="BS19" s="122"/>
      <c r="BT19" s="122"/>
      <c r="BU19" s="122"/>
      <c r="BV19" s="122"/>
      <c r="BW19" s="122"/>
      <c r="BX19" s="122"/>
      <c r="BY19" s="122"/>
      <c r="BZ19" s="122"/>
      <c r="CA19" s="122"/>
      <c r="CB19" s="122"/>
      <c r="CC19" s="122"/>
      <c r="CD19" s="122"/>
      <c r="CE19" s="122"/>
      <c r="CF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I19" s="29"/>
      <c r="DJ19" s="29"/>
      <c r="DK19" s="29"/>
      <c r="DL19" s="29"/>
      <c r="DM19" s="29"/>
      <c r="DN19" s="29"/>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row>
    <row r="20" spans="1:143" s="119" customFormat="1" ht="18.75" customHeight="1" thickBot="1">
      <c r="A20" s="2"/>
      <c r="B20" s="24"/>
      <c r="C20" s="465" t="s">
        <v>166</v>
      </c>
      <c r="D20" s="593" t="s">
        <v>186</v>
      </c>
      <c r="E20" s="593"/>
      <c r="F20" s="593"/>
      <c r="G20" s="593"/>
      <c r="H20" s="593"/>
      <c r="I20" s="593"/>
      <c r="J20" s="16"/>
      <c r="K20" s="466" t="s">
        <v>230</v>
      </c>
      <c r="L20" s="619"/>
      <c r="M20" s="619"/>
      <c r="N20" s="619"/>
      <c r="O20" s="619"/>
      <c r="P20" s="619"/>
      <c r="Q20" s="473" t="s">
        <v>182</v>
      </c>
      <c r="R20" s="598"/>
      <c r="S20" s="598"/>
      <c r="T20" s="598"/>
      <c r="U20" s="116"/>
      <c r="V20" s="120"/>
      <c r="W20" s="120"/>
      <c r="X20" s="120"/>
      <c r="Y20" s="120"/>
      <c r="Z20" s="120"/>
      <c r="AA20" s="120"/>
      <c r="AB20" s="120"/>
      <c r="AC20" s="120"/>
      <c r="AD20" s="120"/>
      <c r="AE20" s="120"/>
      <c r="AF20" s="120"/>
      <c r="AG20" s="120"/>
      <c r="AH20" s="120"/>
      <c r="AI20" s="120"/>
      <c r="AJ20" s="120"/>
      <c r="AL20" s="28"/>
      <c r="AM20" s="28"/>
      <c r="AN20" s="28"/>
      <c r="AO20" s="28"/>
      <c r="AP20" s="28"/>
      <c r="AQ20" s="28"/>
      <c r="AR20" s="28"/>
      <c r="AS20" s="28"/>
      <c r="AT20" s="28"/>
      <c r="AU20" s="28"/>
      <c r="AV20" s="118"/>
      <c r="AW20" s="118"/>
      <c r="AX20" s="118"/>
      <c r="AY20" s="118"/>
      <c r="AZ20" s="118"/>
      <c r="BA20" s="118"/>
      <c r="BB20" s="118"/>
      <c r="BC20" s="118"/>
      <c r="BD20" s="118"/>
      <c r="BF20" s="28"/>
      <c r="BG20" s="28"/>
      <c r="BH20" s="28"/>
      <c r="BI20" s="28"/>
      <c r="BN20" s="122"/>
      <c r="BO20" s="122"/>
      <c r="BP20" s="122"/>
      <c r="BQ20" s="122"/>
      <c r="BR20" s="122"/>
      <c r="BS20" s="122"/>
      <c r="BT20" s="122"/>
      <c r="BU20" s="122"/>
      <c r="BV20" s="122"/>
      <c r="BW20" s="122"/>
      <c r="BX20" s="122"/>
      <c r="BY20" s="122"/>
      <c r="BZ20" s="122"/>
      <c r="CA20" s="122"/>
      <c r="CB20" s="122"/>
      <c r="CC20" s="122"/>
      <c r="CD20" s="122"/>
      <c r="CE20" s="122"/>
      <c r="CF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I20" s="29"/>
      <c r="DJ20" s="29"/>
      <c r="DK20" s="29"/>
      <c r="DL20" s="29"/>
      <c r="DM20" s="29"/>
      <c r="DN20" s="29"/>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row>
    <row r="21" spans="48:65" ht="8.25" customHeight="1" thickTop="1">
      <c r="AV21" s="8"/>
      <c r="AW21" s="8"/>
      <c r="AX21" s="8"/>
      <c r="AY21" s="8"/>
      <c r="AZ21" s="8"/>
      <c r="BA21" s="8"/>
      <c r="BB21" s="8"/>
      <c r="BC21" s="8"/>
      <c r="BD21" s="8"/>
      <c r="BE21" s="129"/>
      <c r="BF21" s="129"/>
      <c r="BG21" s="129"/>
      <c r="BH21" s="129"/>
      <c r="BI21" s="129"/>
      <c r="BJ21" s="129"/>
      <c r="BK21" s="129"/>
      <c r="BL21" s="129"/>
      <c r="BM21" s="129"/>
    </row>
    <row r="22" spans="3:143" ht="21.75" customHeight="1">
      <c r="C22" s="615" t="s">
        <v>428</v>
      </c>
      <c r="D22" s="615"/>
      <c r="E22" s="615"/>
      <c r="F22" s="615"/>
      <c r="G22" s="615"/>
      <c r="H22" s="615"/>
      <c r="I22" s="615"/>
      <c r="J22" s="615"/>
      <c r="K22" s="615"/>
      <c r="L22" s="615"/>
      <c r="M22" s="615"/>
      <c r="N22" s="615"/>
      <c r="O22" s="615"/>
      <c r="P22" s="615"/>
      <c r="Q22" s="615"/>
      <c r="R22" s="615"/>
      <c r="S22" s="615"/>
      <c r="T22" s="615"/>
      <c r="U22" s="130"/>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row>
    <row r="23" spans="3:143" ht="7.5" customHeight="1">
      <c r="C23" s="132"/>
      <c r="D23" s="132"/>
      <c r="E23" s="132"/>
      <c r="F23" s="132"/>
      <c r="G23" s="133"/>
      <c r="H23" s="132"/>
      <c r="I23" s="133"/>
      <c r="J23" s="132"/>
      <c r="K23" s="132"/>
      <c r="L23" s="132"/>
      <c r="M23" s="132"/>
      <c r="N23" s="132"/>
      <c r="O23" s="134"/>
      <c r="P23" s="132"/>
      <c r="Q23" s="134"/>
      <c r="R23" s="132"/>
      <c r="S23" s="134"/>
      <c r="T23" s="132"/>
      <c r="U23" s="135"/>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row>
    <row r="24" spans="2:144" ht="12" customHeight="1">
      <c r="B24" s="459" t="s">
        <v>611</v>
      </c>
      <c r="C24" s="335"/>
      <c r="D24" s="336"/>
      <c r="E24" s="336"/>
      <c r="F24" s="336"/>
      <c r="G24" s="337"/>
      <c r="H24" s="336"/>
      <c r="I24" s="337"/>
      <c r="J24" s="336"/>
      <c r="K24" s="336"/>
      <c r="L24" s="336"/>
      <c r="M24" s="336"/>
      <c r="N24" s="336"/>
      <c r="O24" s="338"/>
      <c r="P24" s="339"/>
      <c r="Q24" s="338"/>
      <c r="R24" s="336"/>
      <c r="S24" s="338"/>
      <c r="T24" s="336"/>
      <c r="U24" s="137"/>
      <c r="V24" s="173"/>
      <c r="W24" s="173"/>
      <c r="X24" s="173"/>
      <c r="Y24" s="278"/>
      <c r="Z24" s="278"/>
      <c r="AA24" s="278"/>
      <c r="AB24" s="278"/>
      <c r="AC24" s="278"/>
      <c r="AD24" s="278"/>
      <c r="AE24" s="278"/>
      <c r="AF24" s="278"/>
      <c r="AG24" s="278"/>
      <c r="AH24" s="278"/>
      <c r="AI24" s="278"/>
      <c r="AJ24" s="331"/>
      <c r="AK24" s="331"/>
      <c r="AL24" s="331"/>
      <c r="AM24" s="331"/>
      <c r="AN24" s="31"/>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31"/>
      <c r="BK24" s="140"/>
      <c r="BL24" s="140"/>
      <c r="BM24" s="140"/>
      <c r="BN24" s="140"/>
      <c r="BO24" s="140"/>
      <c r="BP24" s="140"/>
      <c r="BQ24" s="140"/>
      <c r="BR24" s="140"/>
      <c r="BS24" s="31"/>
      <c r="BT24" s="31"/>
      <c r="BU24" s="32"/>
      <c r="BV24" s="32"/>
      <c r="BW24" s="32"/>
      <c r="BX24" s="32"/>
      <c r="BY24" s="178"/>
      <c r="BZ24" s="178"/>
      <c r="CA24" s="178"/>
      <c r="CB24" s="178"/>
      <c r="CC24" s="178"/>
      <c r="CD24" s="199"/>
      <c r="CE24" s="32"/>
      <c r="CF24" s="140"/>
      <c r="CG24" s="140"/>
      <c r="CH24" s="140"/>
      <c r="CI24" s="140"/>
      <c r="CJ24" s="140"/>
      <c r="CK24" s="140"/>
      <c r="CL24" s="140"/>
      <c r="CM24" s="140"/>
      <c r="CN24" s="140"/>
      <c r="CO24" s="140"/>
      <c r="CP24" s="140"/>
      <c r="CQ24" s="140"/>
      <c r="CR24" s="178"/>
      <c r="CS24" s="178"/>
      <c r="CT24" s="178"/>
      <c r="CU24" s="178"/>
      <c r="CV24" s="178"/>
      <c r="CW24" s="8"/>
      <c r="CX24" s="8"/>
      <c r="CY24" s="332"/>
      <c r="CZ24" s="332"/>
      <c r="DA24" s="332"/>
      <c r="DB24" s="332"/>
      <c r="DC24" s="332"/>
      <c r="DD24" s="332"/>
      <c r="DE24" s="332"/>
      <c r="DF24" s="332"/>
      <c r="DG24" s="332"/>
      <c r="DH24" s="332"/>
      <c r="DI24" s="332"/>
      <c r="DJ24" s="332"/>
      <c r="DK24" s="332"/>
      <c r="DL24" s="332"/>
      <c r="DM24" s="332"/>
      <c r="DN24" s="332"/>
      <c r="DO24" s="332"/>
      <c r="DP24" s="32"/>
      <c r="DQ24" s="282"/>
      <c r="DR24" s="282"/>
      <c r="DS24" s="282"/>
      <c r="DT24" s="282"/>
      <c r="DU24" s="282"/>
      <c r="DV24" s="282"/>
      <c r="DW24" s="282"/>
      <c r="DX24" s="282"/>
      <c r="DY24" s="282"/>
      <c r="DZ24" s="282"/>
      <c r="EA24" s="282"/>
      <c r="EB24" s="282"/>
      <c r="EC24" s="282"/>
      <c r="ED24" s="282"/>
      <c r="EE24" s="282"/>
      <c r="EF24" s="282"/>
      <c r="EG24" s="282"/>
      <c r="EH24" s="282"/>
      <c r="EI24" s="333"/>
      <c r="EJ24" s="333"/>
      <c r="EK24" s="333"/>
      <c r="EL24" s="333"/>
      <c r="EM24" s="333"/>
      <c r="EN24" s="140"/>
    </row>
    <row r="25" spans="2:144" ht="12" customHeight="1">
      <c r="B25" s="459" t="s">
        <v>612</v>
      </c>
      <c r="C25" s="335"/>
      <c r="D25" s="336"/>
      <c r="E25" s="336"/>
      <c r="F25" s="336"/>
      <c r="G25" s="337"/>
      <c r="H25" s="336"/>
      <c r="I25" s="337"/>
      <c r="J25" s="336"/>
      <c r="K25" s="336"/>
      <c r="L25" s="336"/>
      <c r="M25" s="336"/>
      <c r="N25" s="336"/>
      <c r="O25" s="338"/>
      <c r="P25" s="339"/>
      <c r="Q25" s="338"/>
      <c r="R25" s="336"/>
      <c r="S25" s="338"/>
      <c r="T25" s="336"/>
      <c r="U25" s="137" t="s">
        <v>234</v>
      </c>
      <c r="V25" s="173"/>
      <c r="W25" s="173"/>
      <c r="X25" s="173"/>
      <c r="Y25" s="278"/>
      <c r="Z25" s="278"/>
      <c r="AA25" s="278"/>
      <c r="AB25" s="278"/>
      <c r="AC25" s="278"/>
      <c r="AD25" s="278"/>
      <c r="AE25" s="278"/>
      <c r="AF25" s="278"/>
      <c r="AG25" s="278"/>
      <c r="AH25" s="278"/>
      <c r="AI25" s="278"/>
      <c r="AJ25" s="331"/>
      <c r="AK25" s="331"/>
      <c r="AL25" s="331"/>
      <c r="AM25" s="331"/>
      <c r="AN25" s="31"/>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31"/>
      <c r="BK25" s="140"/>
      <c r="BL25" s="140"/>
      <c r="BM25" s="140"/>
      <c r="BN25" s="140"/>
      <c r="BO25" s="140"/>
      <c r="BP25" s="140"/>
      <c r="BQ25" s="140"/>
      <c r="BR25" s="140"/>
      <c r="BS25" s="31"/>
      <c r="BT25" s="31"/>
      <c r="BU25" s="32"/>
      <c r="BV25" s="32"/>
      <c r="BW25" s="32"/>
      <c r="BX25" s="32"/>
      <c r="BY25" s="178"/>
      <c r="BZ25" s="178"/>
      <c r="CA25" s="178"/>
      <c r="CB25" s="178"/>
      <c r="CC25" s="178"/>
      <c r="CD25" s="199"/>
      <c r="CE25" s="32"/>
      <c r="CF25" s="140"/>
      <c r="CG25" s="140"/>
      <c r="CH25" s="140"/>
      <c r="CI25" s="140"/>
      <c r="CJ25" s="140"/>
      <c r="CK25" s="140"/>
      <c r="CL25" s="140"/>
      <c r="CM25" s="140"/>
      <c r="CN25" s="140"/>
      <c r="CO25" s="140"/>
      <c r="CP25" s="140"/>
      <c r="CQ25" s="140"/>
      <c r="CR25" s="178"/>
      <c r="CS25" s="178"/>
      <c r="CT25" s="178"/>
      <c r="CU25" s="178"/>
      <c r="CV25" s="178"/>
      <c r="CW25" s="8"/>
      <c r="CX25" s="8"/>
      <c r="CY25" s="332"/>
      <c r="CZ25" s="332"/>
      <c r="DA25" s="332"/>
      <c r="DB25" s="332"/>
      <c r="DC25" s="332"/>
      <c r="DD25" s="332"/>
      <c r="DE25" s="332"/>
      <c r="DF25" s="332"/>
      <c r="DG25" s="332"/>
      <c r="DH25" s="332"/>
      <c r="DI25" s="332"/>
      <c r="DJ25" s="332"/>
      <c r="DK25" s="332"/>
      <c r="DL25" s="332"/>
      <c r="DM25" s="332"/>
      <c r="DN25" s="332"/>
      <c r="DO25" s="332"/>
      <c r="DP25" s="32"/>
      <c r="DQ25" s="282"/>
      <c r="DR25" s="282"/>
      <c r="DS25" s="282"/>
      <c r="DT25" s="282"/>
      <c r="DU25" s="282"/>
      <c r="DV25" s="282"/>
      <c r="DW25" s="282"/>
      <c r="DX25" s="282"/>
      <c r="DY25" s="282"/>
      <c r="DZ25" s="282"/>
      <c r="EA25" s="282"/>
      <c r="EB25" s="282"/>
      <c r="EC25" s="282"/>
      <c r="ED25" s="282"/>
      <c r="EE25" s="282"/>
      <c r="EF25" s="282"/>
      <c r="EG25" s="282"/>
      <c r="EH25" s="282"/>
      <c r="EI25" s="333"/>
      <c r="EJ25" s="333"/>
      <c r="EK25" s="333"/>
      <c r="EL25" s="333"/>
      <c r="EM25" s="333"/>
      <c r="EN25" s="140"/>
    </row>
    <row r="26" spans="2:144" ht="12.75" customHeight="1">
      <c r="B26" s="340"/>
      <c r="C26" s="341"/>
      <c r="D26" s="341"/>
      <c r="E26" s="341"/>
      <c r="F26" s="341"/>
      <c r="G26" s="342"/>
      <c r="H26" s="341"/>
      <c r="I26" s="342"/>
      <c r="J26" s="341"/>
      <c r="K26" s="341"/>
      <c r="L26" s="343"/>
      <c r="M26" s="341"/>
      <c r="N26" s="341"/>
      <c r="O26" s="344"/>
      <c r="P26" s="345"/>
      <c r="Q26" s="344"/>
      <c r="R26" s="341"/>
      <c r="S26" s="344"/>
      <c r="T26" s="346"/>
      <c r="U26" s="137"/>
      <c r="V26" s="173"/>
      <c r="W26" s="173"/>
      <c r="X26" s="173"/>
      <c r="Y26" s="278"/>
      <c r="Z26" s="278"/>
      <c r="AA26" s="278"/>
      <c r="AB26" s="278"/>
      <c r="AC26" s="278"/>
      <c r="AD26" s="278"/>
      <c r="AE26" s="278"/>
      <c r="AF26" s="278"/>
      <c r="AG26" s="278"/>
      <c r="AH26" s="278"/>
      <c r="AI26" s="278"/>
      <c r="AJ26" s="331"/>
      <c r="AK26" s="331"/>
      <c r="AL26" s="331"/>
      <c r="AM26" s="331"/>
      <c r="AN26" s="31"/>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31"/>
      <c r="BK26" s="140"/>
      <c r="BL26" s="140"/>
      <c r="BM26" s="140"/>
      <c r="BN26" s="140"/>
      <c r="BO26" s="140"/>
      <c r="BP26" s="140"/>
      <c r="BQ26" s="140"/>
      <c r="BR26" s="140"/>
      <c r="BS26" s="31"/>
      <c r="BT26" s="31"/>
      <c r="BU26" s="32"/>
      <c r="BV26" s="32"/>
      <c r="BW26" s="32"/>
      <c r="BX26" s="32"/>
      <c r="BY26" s="178"/>
      <c r="BZ26" s="178"/>
      <c r="CA26" s="178"/>
      <c r="CB26" s="178"/>
      <c r="CC26" s="178"/>
      <c r="CD26" s="199"/>
      <c r="CE26" s="32"/>
      <c r="CF26" s="140"/>
      <c r="CG26" s="140"/>
      <c r="CH26" s="140"/>
      <c r="CI26" s="140"/>
      <c r="CJ26" s="140"/>
      <c r="CK26" s="140"/>
      <c r="CL26" s="140"/>
      <c r="CM26" s="140"/>
      <c r="CN26" s="140"/>
      <c r="CO26" s="140"/>
      <c r="CP26" s="140"/>
      <c r="CQ26" s="140"/>
      <c r="CR26" s="178"/>
      <c r="CS26" s="178"/>
      <c r="CT26" s="178"/>
      <c r="CU26" s="178"/>
      <c r="CV26" s="178"/>
      <c r="CW26" s="8"/>
      <c r="CX26" s="8"/>
      <c r="CY26" s="332"/>
      <c r="CZ26" s="332"/>
      <c r="DA26" s="332"/>
      <c r="DB26" s="332"/>
      <c r="DC26" s="332"/>
      <c r="DD26" s="332"/>
      <c r="DE26" s="332"/>
      <c r="DF26" s="332"/>
      <c r="DG26" s="332"/>
      <c r="DH26" s="332"/>
      <c r="DI26" s="332"/>
      <c r="DJ26" s="332"/>
      <c r="DK26" s="332"/>
      <c r="DL26" s="332"/>
      <c r="DM26" s="332"/>
      <c r="DN26" s="332"/>
      <c r="DO26" s="332"/>
      <c r="DP26" s="32"/>
      <c r="DQ26" s="282"/>
      <c r="DR26" s="282"/>
      <c r="DS26" s="282"/>
      <c r="DT26" s="282"/>
      <c r="DU26" s="282"/>
      <c r="DV26" s="282"/>
      <c r="DW26" s="282"/>
      <c r="DX26" s="282"/>
      <c r="DY26" s="282"/>
      <c r="DZ26" s="282"/>
      <c r="EA26" s="282"/>
      <c r="EB26" s="282"/>
      <c r="EC26" s="282"/>
      <c r="ED26" s="282"/>
      <c r="EE26" s="282"/>
      <c r="EF26" s="282"/>
      <c r="EG26" s="282"/>
      <c r="EH26" s="282"/>
      <c r="EI26" s="333"/>
      <c r="EJ26" s="333"/>
      <c r="EK26" s="333"/>
      <c r="EL26" s="333"/>
      <c r="EM26" s="333"/>
      <c r="EN26" s="140"/>
    </row>
    <row r="27" spans="2:144" ht="12" customHeight="1">
      <c r="B27" s="347"/>
      <c r="C27" s="348" t="s">
        <v>667</v>
      </c>
      <c r="D27" s="349"/>
      <c r="E27" s="349"/>
      <c r="F27" s="349"/>
      <c r="G27" s="350"/>
      <c r="H27" s="349"/>
      <c r="I27" s="350"/>
      <c r="J27" s="349"/>
      <c r="K27" s="349"/>
      <c r="L27" s="351"/>
      <c r="M27" s="494">
        <f>'calk-material'!M747</f>
        <v>0</v>
      </c>
      <c r="N27" s="495" t="s">
        <v>180</v>
      </c>
      <c r="O27" s="496">
        <f>'calk-material'!O747</f>
        <v>0</v>
      </c>
      <c r="P27" s="495" t="s">
        <v>179</v>
      </c>
      <c r="Q27" s="496">
        <f>'calk-material'!Q747</f>
        <v>0</v>
      </c>
      <c r="R27" s="497">
        <f>'calk-material'!R747</f>
        <v>0</v>
      </c>
      <c r="S27" s="493">
        <f>'calk-material'!S747</f>
        <v>0</v>
      </c>
      <c r="T27" s="498">
        <f>'calk-material'!T747</f>
        <v>0</v>
      </c>
      <c r="U27" s="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c r="CE27" s="352"/>
      <c r="CF27" s="352"/>
      <c r="CG27" s="352"/>
      <c r="CH27" s="352"/>
      <c r="CI27" s="352"/>
      <c r="CJ27" s="352"/>
      <c r="CK27" s="352"/>
      <c r="CL27" s="352"/>
      <c r="CM27" s="352"/>
      <c r="CN27" s="352"/>
      <c r="CO27" s="352"/>
      <c r="CP27" s="352"/>
      <c r="CQ27" s="352"/>
      <c r="CR27" s="352"/>
      <c r="CS27" s="352"/>
      <c r="CT27" s="352"/>
      <c r="CU27" s="352"/>
      <c r="CV27" s="352"/>
      <c r="CW27" s="352"/>
      <c r="CX27" s="352"/>
      <c r="CY27" s="352"/>
      <c r="CZ27" s="352"/>
      <c r="DA27" s="352"/>
      <c r="DB27" s="352"/>
      <c r="DC27" s="352"/>
      <c r="DD27" s="352"/>
      <c r="DE27" s="352"/>
      <c r="DF27" s="352"/>
      <c r="DG27" s="352"/>
      <c r="DH27" s="352"/>
      <c r="DI27" s="352"/>
      <c r="DJ27" s="352"/>
      <c r="DK27" s="352"/>
      <c r="DL27" s="352"/>
      <c r="DM27" s="352"/>
      <c r="DN27" s="352"/>
      <c r="DO27" s="352"/>
      <c r="DP27" s="352"/>
      <c r="DQ27" s="352"/>
      <c r="DR27" s="352"/>
      <c r="DS27" s="352"/>
      <c r="DT27" s="352"/>
      <c r="DU27" s="352"/>
      <c r="DV27" s="352"/>
      <c r="DW27" s="352"/>
      <c r="DX27" s="352"/>
      <c r="DY27" s="352"/>
      <c r="DZ27" s="352"/>
      <c r="EA27" s="352"/>
      <c r="EB27" s="352"/>
      <c r="EC27" s="352"/>
      <c r="ED27" s="352"/>
      <c r="EE27" s="352"/>
      <c r="EF27" s="352"/>
      <c r="EG27" s="352"/>
      <c r="EH27" s="352"/>
      <c r="EI27" s="352"/>
      <c r="EJ27" s="352"/>
      <c r="EK27" s="352"/>
      <c r="EL27" s="352"/>
      <c r="EM27" s="352"/>
      <c r="EN27" s="140"/>
    </row>
    <row r="28" spans="2:144" ht="12.75" customHeight="1">
      <c r="B28" s="340"/>
      <c r="C28" s="353"/>
      <c r="D28" s="353"/>
      <c r="E28" s="353"/>
      <c r="F28" s="353"/>
      <c r="G28" s="354"/>
      <c r="H28" s="353"/>
      <c r="I28" s="354"/>
      <c r="J28" s="353"/>
      <c r="K28" s="353"/>
      <c r="L28" s="343"/>
      <c r="M28" s="355"/>
      <c r="N28" s="355"/>
      <c r="O28" s="356"/>
      <c r="P28" s="357"/>
      <c r="Q28" s="358"/>
      <c r="R28" s="359"/>
      <c r="S28" s="360"/>
      <c r="T28" s="361"/>
      <c r="U28" s="36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352"/>
      <c r="CO28" s="352"/>
      <c r="CP28" s="352"/>
      <c r="CQ28" s="352"/>
      <c r="CR28" s="352"/>
      <c r="CS28" s="352"/>
      <c r="CT28" s="352"/>
      <c r="CU28" s="352"/>
      <c r="CV28" s="352"/>
      <c r="CW28" s="352"/>
      <c r="CX28" s="352"/>
      <c r="CY28" s="352"/>
      <c r="CZ28" s="352"/>
      <c r="DA28" s="352"/>
      <c r="DB28" s="352"/>
      <c r="DC28" s="352"/>
      <c r="DD28" s="352"/>
      <c r="DE28" s="352"/>
      <c r="DF28" s="352"/>
      <c r="DG28" s="352"/>
      <c r="DH28" s="352"/>
      <c r="DI28" s="352"/>
      <c r="DJ28" s="352"/>
      <c r="DK28" s="352"/>
      <c r="DL28" s="352"/>
      <c r="DM28" s="352"/>
      <c r="DN28" s="352"/>
      <c r="DO28" s="352"/>
      <c r="DP28" s="352"/>
      <c r="DQ28" s="352"/>
      <c r="DR28" s="352"/>
      <c r="DS28" s="352"/>
      <c r="DT28" s="352"/>
      <c r="DU28" s="352"/>
      <c r="DV28" s="352"/>
      <c r="DW28" s="352"/>
      <c r="DX28" s="352"/>
      <c r="DY28" s="352"/>
      <c r="DZ28" s="352"/>
      <c r="EA28" s="352"/>
      <c r="EB28" s="352"/>
      <c r="EC28" s="352"/>
      <c r="ED28" s="352"/>
      <c r="EE28" s="352"/>
      <c r="EF28" s="352"/>
      <c r="EG28" s="352"/>
      <c r="EH28" s="352"/>
      <c r="EI28" s="352"/>
      <c r="EJ28" s="352"/>
      <c r="EK28" s="352"/>
      <c r="EL28" s="352"/>
      <c r="EM28" s="352"/>
      <c r="EN28" s="140"/>
    </row>
    <row r="29" spans="2:144" ht="27" customHeight="1">
      <c r="B29" s="363"/>
      <c r="C29" s="599" t="s">
        <v>472</v>
      </c>
      <c r="D29" s="599"/>
      <c r="E29" s="599"/>
      <c r="F29" s="599"/>
      <c r="G29" s="599"/>
      <c r="H29" s="599"/>
      <c r="I29" s="599"/>
      <c r="J29" s="599"/>
      <c r="K29" s="599"/>
      <c r="L29" s="61"/>
      <c r="M29" s="364">
        <f>'calk-material'!M749</f>
        <v>0</v>
      </c>
      <c r="N29" s="365" t="s">
        <v>180</v>
      </c>
      <c r="O29" s="366">
        <f>'calk-material'!O749</f>
        <v>0</v>
      </c>
      <c r="P29" s="365" t="s">
        <v>179</v>
      </c>
      <c r="Q29" s="367">
        <f>'calk-material'!Q749</f>
        <v>0</v>
      </c>
      <c r="R29" s="368">
        <f>'calk-material'!R749</f>
        <v>0</v>
      </c>
      <c r="S29" s="369">
        <f>'calk-material'!S749</f>
        <v>0</v>
      </c>
      <c r="T29" s="370">
        <f>'calk-material'!T749</f>
        <v>0</v>
      </c>
      <c r="U29" s="362">
        <f>'calk-material'!U749</f>
        <v>0</v>
      </c>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c r="CO29" s="352"/>
      <c r="CP29" s="352"/>
      <c r="CQ29" s="352"/>
      <c r="CR29" s="352"/>
      <c r="CS29" s="352"/>
      <c r="CT29" s="352"/>
      <c r="CU29" s="352"/>
      <c r="CV29" s="352"/>
      <c r="CW29" s="352"/>
      <c r="CX29" s="352"/>
      <c r="CY29" s="352"/>
      <c r="CZ29" s="352"/>
      <c r="DA29" s="352"/>
      <c r="DB29" s="352"/>
      <c r="DC29" s="352"/>
      <c r="DD29" s="352"/>
      <c r="DE29" s="352"/>
      <c r="DF29" s="352"/>
      <c r="DG29" s="352"/>
      <c r="DH29" s="352"/>
      <c r="DI29" s="352"/>
      <c r="DJ29" s="352"/>
      <c r="DK29" s="352"/>
      <c r="DL29" s="352"/>
      <c r="DM29" s="352"/>
      <c r="DN29" s="352"/>
      <c r="DO29" s="352"/>
      <c r="DP29" s="352"/>
      <c r="DQ29" s="352"/>
      <c r="DR29" s="352"/>
      <c r="DS29" s="352"/>
      <c r="DT29" s="352"/>
      <c r="DU29" s="352"/>
      <c r="DV29" s="352"/>
      <c r="DW29" s="352"/>
      <c r="DX29" s="352"/>
      <c r="DY29" s="352"/>
      <c r="DZ29" s="352"/>
      <c r="EA29" s="352"/>
      <c r="EB29" s="352"/>
      <c r="EC29" s="352"/>
      <c r="ED29" s="352"/>
      <c r="EE29" s="352"/>
      <c r="EF29" s="352"/>
      <c r="EG29" s="352"/>
      <c r="EH29" s="352"/>
      <c r="EI29" s="352"/>
      <c r="EJ29" s="352"/>
      <c r="EK29" s="352"/>
      <c r="EL29" s="352"/>
      <c r="EM29" s="352"/>
      <c r="EN29" s="140"/>
    </row>
    <row r="30" spans="3:144" ht="12" customHeight="1">
      <c r="C30" s="371"/>
      <c r="D30" s="371"/>
      <c r="E30" s="371"/>
      <c r="F30" s="371"/>
      <c r="G30" s="372"/>
      <c r="H30" s="371"/>
      <c r="I30" s="372"/>
      <c r="J30" s="371"/>
      <c r="K30" s="371"/>
      <c r="L30" s="371"/>
      <c r="M30" s="371"/>
      <c r="N30" s="371"/>
      <c r="O30" s="373"/>
      <c r="P30" s="48"/>
      <c r="Q30" s="48"/>
      <c r="R30" s="374"/>
      <c r="S30" s="375"/>
      <c r="T30" s="374"/>
      <c r="U30" s="36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2"/>
      <c r="BW30" s="352"/>
      <c r="BX30" s="352"/>
      <c r="BY30" s="352"/>
      <c r="BZ30" s="352"/>
      <c r="CA30" s="352"/>
      <c r="CB30" s="352"/>
      <c r="CC30" s="352"/>
      <c r="CD30" s="352"/>
      <c r="CE30" s="352"/>
      <c r="CF30" s="352"/>
      <c r="CG30" s="352"/>
      <c r="CH30" s="352"/>
      <c r="CI30" s="352"/>
      <c r="CJ30" s="352"/>
      <c r="CK30" s="352"/>
      <c r="CL30" s="352"/>
      <c r="CM30" s="352"/>
      <c r="CN30" s="352"/>
      <c r="CO30" s="352"/>
      <c r="CP30" s="352"/>
      <c r="CQ30" s="352"/>
      <c r="CR30" s="352"/>
      <c r="CS30" s="352"/>
      <c r="CT30" s="352"/>
      <c r="CU30" s="352"/>
      <c r="CV30" s="352"/>
      <c r="CW30" s="352"/>
      <c r="CX30" s="352"/>
      <c r="CY30" s="352"/>
      <c r="CZ30" s="352"/>
      <c r="DA30" s="352"/>
      <c r="DB30" s="352"/>
      <c r="DC30" s="352"/>
      <c r="DD30" s="352"/>
      <c r="DE30" s="352"/>
      <c r="DF30" s="352"/>
      <c r="DG30" s="352"/>
      <c r="DH30" s="352"/>
      <c r="DI30" s="352"/>
      <c r="DJ30" s="352"/>
      <c r="DK30" s="352"/>
      <c r="DL30" s="352"/>
      <c r="DM30" s="352"/>
      <c r="DN30" s="352"/>
      <c r="DO30" s="352"/>
      <c r="DP30" s="352"/>
      <c r="DQ30" s="352"/>
      <c r="DR30" s="352"/>
      <c r="DS30" s="352"/>
      <c r="DT30" s="352"/>
      <c r="DU30" s="352"/>
      <c r="DV30" s="352"/>
      <c r="DW30" s="352"/>
      <c r="DX30" s="352"/>
      <c r="DY30" s="352"/>
      <c r="DZ30" s="352"/>
      <c r="EA30" s="352"/>
      <c r="EB30" s="352"/>
      <c r="EC30" s="352"/>
      <c r="ED30" s="352"/>
      <c r="EE30" s="352"/>
      <c r="EF30" s="352"/>
      <c r="EG30" s="352"/>
      <c r="EH30" s="352"/>
      <c r="EI30" s="352"/>
      <c r="EJ30" s="352"/>
      <c r="EK30" s="352"/>
      <c r="EL30" s="352"/>
      <c r="EM30" s="352"/>
      <c r="EN30" s="140"/>
    </row>
    <row r="31" spans="2:144" ht="24" customHeight="1">
      <c r="B31" s="376" t="s">
        <v>187</v>
      </c>
      <c r="C31" s="377">
        <f>'calk-material'!C751</f>
        <v>100</v>
      </c>
      <c r="D31" s="480" t="s">
        <v>188</v>
      </c>
      <c r="E31" s="377">
        <f>'calk-material'!E751</f>
        <v>10</v>
      </c>
      <c r="F31" s="378" t="s">
        <v>189</v>
      </c>
      <c r="G31" s="379">
        <f>'calk-material'!G751</f>
        <v>0.01</v>
      </c>
      <c r="H31" s="380" t="s">
        <v>190</v>
      </c>
      <c r="I31" s="381">
        <v>0.1</v>
      </c>
      <c r="J31" s="382">
        <f>'calk-material'!J751</f>
        <v>0</v>
      </c>
      <c r="K31" s="383" t="s">
        <v>169</v>
      </c>
      <c r="L31" s="351"/>
      <c r="M31" s="481">
        <f>IF(U29&gt;I31,I31,U29)</f>
        <v>0</v>
      </c>
      <c r="N31" s="482"/>
      <c r="O31" s="483">
        <f>'calk-material'!O751</f>
        <v>-10</v>
      </c>
      <c r="P31" s="1097">
        <f>IF(U29&gt;I31,I31,U29)</f>
        <v>0</v>
      </c>
      <c r="Q31" s="1098"/>
      <c r="R31" s="1099">
        <f>IF(P31&lt;0,0,P31)</f>
        <v>0</v>
      </c>
      <c r="S31" s="1100"/>
      <c r="T31" s="1101">
        <f>ROUNDUP((J31*1.2),-3)</f>
        <v>0</v>
      </c>
      <c r="U31" s="36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c r="BV31" s="352"/>
      <c r="BW31" s="352"/>
      <c r="BX31" s="352"/>
      <c r="BY31" s="352"/>
      <c r="BZ31" s="352"/>
      <c r="CA31" s="352"/>
      <c r="CB31" s="352"/>
      <c r="CC31" s="352"/>
      <c r="CD31" s="352"/>
      <c r="CE31" s="352"/>
      <c r="CF31" s="352"/>
      <c r="CG31" s="352"/>
      <c r="CH31" s="352"/>
      <c r="CI31" s="352"/>
      <c r="CJ31" s="352"/>
      <c r="CK31" s="352"/>
      <c r="CL31" s="352"/>
      <c r="CM31" s="352"/>
      <c r="CN31" s="352"/>
      <c r="CO31" s="352"/>
      <c r="CP31" s="352"/>
      <c r="CQ31" s="352"/>
      <c r="CR31" s="352"/>
      <c r="CS31" s="352"/>
      <c r="CT31" s="352"/>
      <c r="CU31" s="352"/>
      <c r="CV31" s="352"/>
      <c r="CW31" s="352"/>
      <c r="CX31" s="352"/>
      <c r="CY31" s="352"/>
      <c r="CZ31" s="352"/>
      <c r="DA31" s="352"/>
      <c r="DB31" s="352"/>
      <c r="DC31" s="352"/>
      <c r="DD31" s="352"/>
      <c r="DE31" s="352"/>
      <c r="DF31" s="352"/>
      <c r="DG31" s="352"/>
      <c r="DH31" s="352"/>
      <c r="DI31" s="352"/>
      <c r="DJ31" s="352"/>
      <c r="DK31" s="352"/>
      <c r="DL31" s="352"/>
      <c r="DM31" s="352"/>
      <c r="DN31" s="352"/>
      <c r="DO31" s="352"/>
      <c r="DP31" s="352"/>
      <c r="DQ31" s="352"/>
      <c r="DR31" s="352"/>
      <c r="DS31" s="352"/>
      <c r="DT31" s="352"/>
      <c r="DU31" s="352"/>
      <c r="DV31" s="352"/>
      <c r="DW31" s="352"/>
      <c r="DX31" s="352"/>
      <c r="DY31" s="352"/>
      <c r="DZ31" s="352"/>
      <c r="EA31" s="352"/>
      <c r="EB31" s="352"/>
      <c r="EC31" s="352"/>
      <c r="ED31" s="352"/>
      <c r="EE31" s="352"/>
      <c r="EF31" s="352"/>
      <c r="EG31" s="352"/>
      <c r="EH31" s="352"/>
      <c r="EI31" s="352"/>
      <c r="EJ31" s="352"/>
      <c r="EK31" s="352"/>
      <c r="EL31" s="352"/>
      <c r="EM31" s="352"/>
      <c r="EN31" s="140"/>
    </row>
    <row r="32" spans="3:144" ht="12" customHeight="1">
      <c r="C32" s="371"/>
      <c r="D32" s="371"/>
      <c r="E32" s="371"/>
      <c r="F32" s="371"/>
      <c r="G32" s="372"/>
      <c r="H32" s="371"/>
      <c r="I32" s="372"/>
      <c r="J32" s="371"/>
      <c r="K32" s="371"/>
      <c r="L32" s="371"/>
      <c r="M32" s="371"/>
      <c r="N32" s="371"/>
      <c r="O32" s="373"/>
      <c r="P32" s="48"/>
      <c r="Q32" s="48"/>
      <c r="R32" s="374"/>
      <c r="S32" s="375"/>
      <c r="T32" s="374"/>
      <c r="U32" s="36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2"/>
      <c r="CR32" s="352"/>
      <c r="CS32" s="352"/>
      <c r="CT32" s="352"/>
      <c r="CU32" s="352"/>
      <c r="CV32" s="352"/>
      <c r="CW32" s="352"/>
      <c r="CX32" s="352"/>
      <c r="CY32" s="352"/>
      <c r="CZ32" s="352"/>
      <c r="DA32" s="352"/>
      <c r="DB32" s="352"/>
      <c r="DC32" s="352"/>
      <c r="DD32" s="352"/>
      <c r="DE32" s="352"/>
      <c r="DF32" s="352"/>
      <c r="DG32" s="352"/>
      <c r="DH32" s="352"/>
      <c r="DI32" s="352"/>
      <c r="DJ32" s="352"/>
      <c r="DK32" s="352"/>
      <c r="DL32" s="352"/>
      <c r="DM32" s="352"/>
      <c r="DN32" s="352"/>
      <c r="DO32" s="352"/>
      <c r="DP32" s="352"/>
      <c r="DQ32" s="352"/>
      <c r="DR32" s="352"/>
      <c r="DS32" s="352"/>
      <c r="DT32" s="352"/>
      <c r="DU32" s="352"/>
      <c r="DV32" s="352"/>
      <c r="DW32" s="352"/>
      <c r="DX32" s="352"/>
      <c r="DY32" s="352"/>
      <c r="DZ32" s="352"/>
      <c r="EA32" s="352"/>
      <c r="EB32" s="352"/>
      <c r="EC32" s="352"/>
      <c r="ED32" s="352"/>
      <c r="EE32" s="352"/>
      <c r="EF32" s="352"/>
      <c r="EG32" s="352"/>
      <c r="EH32" s="352"/>
      <c r="EI32" s="352"/>
      <c r="EJ32" s="352"/>
      <c r="EK32" s="352"/>
      <c r="EL32" s="352"/>
      <c r="EM32" s="352"/>
      <c r="EN32" s="277"/>
    </row>
    <row r="33" spans="2:144" ht="15" customHeight="1">
      <c r="B33" s="340"/>
      <c r="C33" s="384" t="s">
        <v>646</v>
      </c>
      <c r="D33" s="385"/>
      <c r="E33" s="385"/>
      <c r="F33" s="385"/>
      <c r="G33" s="386"/>
      <c r="H33" s="385"/>
      <c r="I33" s="386"/>
      <c r="J33" s="385"/>
      <c r="K33" s="387"/>
      <c r="L33" s="61"/>
      <c r="M33" s="388">
        <f>'calk-material'!M753</f>
        <v>0</v>
      </c>
      <c r="N33" s="389" t="s">
        <v>180</v>
      </c>
      <c r="O33" s="390"/>
      <c r="P33" s="365" t="str">
        <f>P27</f>
        <v>m2</v>
      </c>
      <c r="Q33" s="391"/>
      <c r="R33" s="392">
        <f>R29</f>
        <v>0</v>
      </c>
      <c r="S33" s="393">
        <f>S29</f>
        <v>0</v>
      </c>
      <c r="T33" s="394">
        <f>ROUNDUP((S33*1.2),-4)</f>
        <v>0</v>
      </c>
      <c r="U33" s="36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2"/>
      <c r="CC33" s="352"/>
      <c r="CD33" s="352"/>
      <c r="CE33" s="352"/>
      <c r="CF33" s="352"/>
      <c r="CG33" s="352"/>
      <c r="CH33" s="352"/>
      <c r="CI33" s="352"/>
      <c r="CJ33" s="352"/>
      <c r="CK33" s="352"/>
      <c r="CL33" s="352"/>
      <c r="CM33" s="352"/>
      <c r="CN33" s="352"/>
      <c r="CO33" s="352"/>
      <c r="CP33" s="352"/>
      <c r="CQ33" s="352"/>
      <c r="CR33" s="352"/>
      <c r="CS33" s="352"/>
      <c r="CT33" s="352"/>
      <c r="CU33" s="352"/>
      <c r="CV33" s="352"/>
      <c r="CW33" s="352"/>
      <c r="CX33" s="352"/>
      <c r="CY33" s="352"/>
      <c r="CZ33" s="352"/>
      <c r="DA33" s="352"/>
      <c r="DB33" s="352"/>
      <c r="DC33" s="352"/>
      <c r="DD33" s="352"/>
      <c r="DE33" s="352"/>
      <c r="DF33" s="352"/>
      <c r="DG33" s="352"/>
      <c r="DH33" s="352"/>
      <c r="DI33" s="352"/>
      <c r="DJ33" s="352"/>
      <c r="DK33" s="352"/>
      <c r="DL33" s="352"/>
      <c r="DM33" s="352"/>
      <c r="DN33" s="352"/>
      <c r="DO33" s="352"/>
      <c r="DP33" s="352"/>
      <c r="DQ33" s="352"/>
      <c r="DR33" s="352"/>
      <c r="DS33" s="352"/>
      <c r="DT33" s="352"/>
      <c r="DU33" s="352"/>
      <c r="DV33" s="352"/>
      <c r="DW33" s="352"/>
      <c r="DX33" s="352"/>
      <c r="DY33" s="352"/>
      <c r="DZ33" s="352"/>
      <c r="EA33" s="352"/>
      <c r="EB33" s="352"/>
      <c r="EC33" s="352"/>
      <c r="ED33" s="352"/>
      <c r="EE33" s="352"/>
      <c r="EF33" s="352"/>
      <c r="EG33" s="352"/>
      <c r="EH33" s="352"/>
      <c r="EI33" s="352"/>
      <c r="EJ33" s="352"/>
      <c r="EK33" s="352"/>
      <c r="EL33" s="352"/>
      <c r="EM33" s="352"/>
      <c r="EN33" s="277"/>
    </row>
    <row r="34" spans="3:144" ht="5.25" customHeight="1">
      <c r="C34" s="371"/>
      <c r="D34" s="371"/>
      <c r="E34" s="371"/>
      <c r="F34" s="371"/>
      <c r="G34" s="372"/>
      <c r="H34" s="371"/>
      <c r="I34" s="372"/>
      <c r="J34" s="371"/>
      <c r="K34" s="371"/>
      <c r="L34" s="371"/>
      <c r="M34" s="371"/>
      <c r="N34" s="371"/>
      <c r="O34" s="395"/>
      <c r="P34" s="48"/>
      <c r="Q34" s="48"/>
      <c r="R34" s="75"/>
      <c r="S34" s="75"/>
      <c r="T34" s="75"/>
      <c r="U34" s="36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c r="BV34" s="352"/>
      <c r="BW34" s="352"/>
      <c r="BX34" s="352"/>
      <c r="BY34" s="352"/>
      <c r="BZ34" s="352"/>
      <c r="CA34" s="352"/>
      <c r="CB34" s="352"/>
      <c r="CC34" s="352"/>
      <c r="CD34" s="352"/>
      <c r="CE34" s="352"/>
      <c r="CF34" s="352"/>
      <c r="CG34" s="352"/>
      <c r="CH34" s="352"/>
      <c r="CI34" s="352"/>
      <c r="CJ34" s="352"/>
      <c r="CK34" s="352"/>
      <c r="CL34" s="352"/>
      <c r="CM34" s="352"/>
      <c r="CN34" s="352"/>
      <c r="CO34" s="352"/>
      <c r="CP34" s="352"/>
      <c r="CQ34" s="352"/>
      <c r="CR34" s="352"/>
      <c r="CS34" s="352"/>
      <c r="CT34" s="352"/>
      <c r="CU34" s="352"/>
      <c r="CV34" s="352"/>
      <c r="CW34" s="352"/>
      <c r="CX34" s="352"/>
      <c r="CY34" s="352"/>
      <c r="CZ34" s="352"/>
      <c r="DA34" s="352"/>
      <c r="DB34" s="352"/>
      <c r="DC34" s="352"/>
      <c r="DD34" s="352"/>
      <c r="DE34" s="352"/>
      <c r="DF34" s="352"/>
      <c r="DG34" s="352"/>
      <c r="DH34" s="352"/>
      <c r="DI34" s="352"/>
      <c r="DJ34" s="352"/>
      <c r="DK34" s="352"/>
      <c r="DL34" s="352"/>
      <c r="DM34" s="352"/>
      <c r="DN34" s="352"/>
      <c r="DO34" s="352"/>
      <c r="DP34" s="352"/>
      <c r="DQ34" s="352"/>
      <c r="DR34" s="352"/>
      <c r="DS34" s="352"/>
      <c r="DT34" s="352"/>
      <c r="DU34" s="352"/>
      <c r="DV34" s="352"/>
      <c r="DW34" s="352"/>
      <c r="DX34" s="352"/>
      <c r="DY34" s="352"/>
      <c r="DZ34" s="352"/>
      <c r="EA34" s="352"/>
      <c r="EB34" s="352"/>
      <c r="EC34" s="352"/>
      <c r="ED34" s="352"/>
      <c r="EE34" s="352"/>
      <c r="EF34" s="352"/>
      <c r="EG34" s="352"/>
      <c r="EH34" s="352"/>
      <c r="EI34" s="352"/>
      <c r="EJ34" s="352"/>
      <c r="EK34" s="352"/>
      <c r="EL34" s="352"/>
      <c r="EM34" s="352"/>
      <c r="EN34" s="277"/>
    </row>
    <row r="35" spans="2:144" ht="12" customHeight="1">
      <c r="B35" s="340"/>
      <c r="C35" s="384" t="s">
        <v>167</v>
      </c>
      <c r="D35" s="385"/>
      <c r="E35" s="385"/>
      <c r="F35" s="385"/>
      <c r="G35" s="386"/>
      <c r="H35" s="385"/>
      <c r="I35" s="386"/>
      <c r="J35" s="385"/>
      <c r="K35" s="387"/>
      <c r="L35" s="61"/>
      <c r="M35" s="388">
        <v>1</v>
      </c>
      <c r="N35" s="389" t="s">
        <v>180</v>
      </c>
      <c r="O35" s="396">
        <f>'calk-material'!O755</f>
        <v>0.15</v>
      </c>
      <c r="P35" s="397"/>
      <c r="Q35" s="398"/>
      <c r="R35" s="399">
        <f>ROUND(R33*O35,-4)</f>
        <v>0</v>
      </c>
      <c r="S35" s="400">
        <f>T35*0.8</f>
        <v>0</v>
      </c>
      <c r="T35" s="394">
        <f>'calk-material'!T755</f>
        <v>0</v>
      </c>
      <c r="U35" s="36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352"/>
      <c r="BW35" s="352"/>
      <c r="BX35" s="352"/>
      <c r="BY35" s="352"/>
      <c r="BZ35" s="352"/>
      <c r="CA35" s="352"/>
      <c r="CB35" s="352"/>
      <c r="CC35" s="352"/>
      <c r="CD35" s="352"/>
      <c r="CE35" s="352"/>
      <c r="CF35" s="352"/>
      <c r="CG35" s="352"/>
      <c r="CH35" s="352"/>
      <c r="CI35" s="352"/>
      <c r="CJ35" s="352"/>
      <c r="CK35" s="352"/>
      <c r="CL35" s="352"/>
      <c r="CM35" s="352"/>
      <c r="CN35" s="352"/>
      <c r="CO35" s="352"/>
      <c r="CP35" s="352"/>
      <c r="CQ35" s="352"/>
      <c r="CR35" s="352"/>
      <c r="CS35" s="352"/>
      <c r="CT35" s="352"/>
      <c r="CU35" s="352"/>
      <c r="CV35" s="352"/>
      <c r="CW35" s="352"/>
      <c r="CX35" s="352"/>
      <c r="CY35" s="352"/>
      <c r="CZ35" s="352"/>
      <c r="DA35" s="352"/>
      <c r="DB35" s="352"/>
      <c r="DC35" s="352"/>
      <c r="DD35" s="352"/>
      <c r="DE35" s="352"/>
      <c r="DF35" s="352"/>
      <c r="DG35" s="352"/>
      <c r="DH35" s="352"/>
      <c r="DI35" s="352"/>
      <c r="DJ35" s="352"/>
      <c r="DK35" s="352"/>
      <c r="DL35" s="352"/>
      <c r="DM35" s="352"/>
      <c r="DN35" s="352"/>
      <c r="DO35" s="352"/>
      <c r="DP35" s="352"/>
      <c r="DQ35" s="352"/>
      <c r="DR35" s="352"/>
      <c r="DS35" s="352"/>
      <c r="DT35" s="352"/>
      <c r="DU35" s="352"/>
      <c r="DV35" s="352"/>
      <c r="DW35" s="352"/>
      <c r="DX35" s="352"/>
      <c r="DY35" s="352"/>
      <c r="DZ35" s="352"/>
      <c r="EA35" s="352"/>
      <c r="EB35" s="352"/>
      <c r="EC35" s="352"/>
      <c r="ED35" s="352"/>
      <c r="EE35" s="352"/>
      <c r="EF35" s="352"/>
      <c r="EG35" s="352"/>
      <c r="EH35" s="352"/>
      <c r="EI35" s="352"/>
      <c r="EJ35" s="352"/>
      <c r="EK35" s="352"/>
      <c r="EL35" s="352"/>
      <c r="EM35" s="352"/>
      <c r="EN35" s="277"/>
    </row>
    <row r="36" spans="3:144" ht="6.75" customHeight="1">
      <c r="C36" s="371"/>
      <c r="D36" s="371"/>
      <c r="E36" s="371"/>
      <c r="F36" s="371"/>
      <c r="G36" s="372"/>
      <c r="H36" s="371"/>
      <c r="I36" s="372"/>
      <c r="J36" s="371"/>
      <c r="K36" s="371"/>
      <c r="L36" s="371"/>
      <c r="M36" s="371"/>
      <c r="O36" s="401"/>
      <c r="P36" s="48"/>
      <c r="Q36" s="48"/>
      <c r="R36" s="75"/>
      <c r="S36" s="402"/>
      <c r="T36" s="403"/>
      <c r="U36" s="36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352"/>
      <c r="BV36" s="352"/>
      <c r="BW36" s="352"/>
      <c r="BX36" s="352"/>
      <c r="BY36" s="352"/>
      <c r="BZ36" s="352"/>
      <c r="CA36" s="352"/>
      <c r="CB36" s="352"/>
      <c r="CC36" s="352"/>
      <c r="CD36" s="352"/>
      <c r="CE36" s="352"/>
      <c r="CF36" s="352"/>
      <c r="CG36" s="352"/>
      <c r="CH36" s="352"/>
      <c r="CI36" s="352"/>
      <c r="CJ36" s="352"/>
      <c r="CK36" s="352"/>
      <c r="CL36" s="352"/>
      <c r="CM36" s="352"/>
      <c r="CN36" s="352"/>
      <c r="CO36" s="352"/>
      <c r="CP36" s="352"/>
      <c r="CQ36" s="352"/>
      <c r="CR36" s="352"/>
      <c r="CS36" s="352"/>
      <c r="CT36" s="352"/>
      <c r="CU36" s="352"/>
      <c r="CV36" s="352"/>
      <c r="CW36" s="352"/>
      <c r="CX36" s="352"/>
      <c r="CY36" s="352"/>
      <c r="CZ36" s="352"/>
      <c r="DA36" s="352"/>
      <c r="DB36" s="352"/>
      <c r="DC36" s="352"/>
      <c r="DD36" s="352"/>
      <c r="DE36" s="352"/>
      <c r="DF36" s="352"/>
      <c r="DG36" s="352"/>
      <c r="DH36" s="352"/>
      <c r="DI36" s="352"/>
      <c r="DJ36" s="352"/>
      <c r="DK36" s="352"/>
      <c r="DL36" s="352"/>
      <c r="DM36" s="352"/>
      <c r="DN36" s="352"/>
      <c r="DO36" s="352"/>
      <c r="DP36" s="352"/>
      <c r="DQ36" s="352"/>
      <c r="DR36" s="352"/>
      <c r="DS36" s="352"/>
      <c r="DT36" s="352"/>
      <c r="DU36" s="352"/>
      <c r="DV36" s="352"/>
      <c r="DW36" s="352"/>
      <c r="DX36" s="352"/>
      <c r="DY36" s="352"/>
      <c r="DZ36" s="352"/>
      <c r="EA36" s="352"/>
      <c r="EB36" s="352"/>
      <c r="EC36" s="352"/>
      <c r="ED36" s="352"/>
      <c r="EE36" s="352"/>
      <c r="EF36" s="352"/>
      <c r="EG36" s="352"/>
      <c r="EH36" s="352"/>
      <c r="EI36" s="352"/>
      <c r="EJ36" s="352"/>
      <c r="EK36" s="352"/>
      <c r="EL36" s="352"/>
      <c r="EM36" s="352"/>
      <c r="EN36" s="277"/>
    </row>
    <row r="37" spans="2:144" ht="12" customHeight="1">
      <c r="B37" s="340"/>
      <c r="C37" s="384" t="s">
        <v>168</v>
      </c>
      <c r="D37" s="385"/>
      <c r="E37" s="385"/>
      <c r="F37" s="385"/>
      <c r="G37" s="386"/>
      <c r="H37" s="385"/>
      <c r="I37" s="386"/>
      <c r="J37" s="385"/>
      <c r="K37" s="387"/>
      <c r="L37" s="61"/>
      <c r="M37" s="388">
        <v>1</v>
      </c>
      <c r="N37" s="389" t="s">
        <v>180</v>
      </c>
      <c r="O37" s="396">
        <f>'calk-material'!O757</f>
        <v>0.5</v>
      </c>
      <c r="P37" s="397"/>
      <c r="Q37" s="398"/>
      <c r="R37" s="399">
        <f>ROUND(R33*O37,-4)</f>
        <v>0</v>
      </c>
      <c r="S37" s="400">
        <f>T37*0.8</f>
        <v>0</v>
      </c>
      <c r="T37" s="394">
        <f>'calk-material'!T757</f>
        <v>0</v>
      </c>
      <c r="U37" s="36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2"/>
      <c r="BI37" s="352"/>
      <c r="BJ37" s="352"/>
      <c r="BK37" s="352"/>
      <c r="BL37" s="352"/>
      <c r="BM37" s="352"/>
      <c r="BN37" s="352"/>
      <c r="BO37" s="352"/>
      <c r="BP37" s="352"/>
      <c r="BQ37" s="352"/>
      <c r="BR37" s="352"/>
      <c r="BS37" s="352"/>
      <c r="BT37" s="352"/>
      <c r="BU37" s="352"/>
      <c r="BV37" s="352"/>
      <c r="BW37" s="352"/>
      <c r="BX37" s="352"/>
      <c r="BY37" s="352"/>
      <c r="BZ37" s="352"/>
      <c r="CA37" s="352"/>
      <c r="CB37" s="352"/>
      <c r="CC37" s="352"/>
      <c r="CD37" s="352"/>
      <c r="CE37" s="352"/>
      <c r="CF37" s="352"/>
      <c r="CG37" s="352"/>
      <c r="CH37" s="352"/>
      <c r="CI37" s="352"/>
      <c r="CJ37" s="352"/>
      <c r="CK37" s="352"/>
      <c r="CL37" s="352"/>
      <c r="CM37" s="352"/>
      <c r="CN37" s="352"/>
      <c r="CO37" s="352"/>
      <c r="CP37" s="352"/>
      <c r="CQ37" s="352"/>
      <c r="CR37" s="352"/>
      <c r="CS37" s="352"/>
      <c r="CT37" s="352"/>
      <c r="CU37" s="352"/>
      <c r="CV37" s="352"/>
      <c r="CW37" s="352"/>
      <c r="CX37" s="352"/>
      <c r="CY37" s="352"/>
      <c r="CZ37" s="352"/>
      <c r="DA37" s="352"/>
      <c r="DB37" s="352"/>
      <c r="DC37" s="352"/>
      <c r="DD37" s="352"/>
      <c r="DE37" s="352"/>
      <c r="DF37" s="352"/>
      <c r="DG37" s="352"/>
      <c r="DH37" s="352"/>
      <c r="DI37" s="352"/>
      <c r="DJ37" s="352"/>
      <c r="DK37" s="352"/>
      <c r="DL37" s="352"/>
      <c r="DM37" s="352"/>
      <c r="DN37" s="352"/>
      <c r="DO37" s="352"/>
      <c r="DP37" s="352"/>
      <c r="DQ37" s="352"/>
      <c r="DR37" s="352"/>
      <c r="DS37" s="352"/>
      <c r="DT37" s="352"/>
      <c r="DU37" s="352"/>
      <c r="DV37" s="352"/>
      <c r="DW37" s="352"/>
      <c r="DX37" s="352"/>
      <c r="DY37" s="352"/>
      <c r="DZ37" s="352"/>
      <c r="EA37" s="352"/>
      <c r="EB37" s="352"/>
      <c r="EC37" s="352"/>
      <c r="ED37" s="352"/>
      <c r="EE37" s="352"/>
      <c r="EF37" s="352"/>
      <c r="EG37" s="352"/>
      <c r="EH37" s="352"/>
      <c r="EI37" s="352"/>
      <c r="EJ37" s="352"/>
      <c r="EK37" s="352"/>
      <c r="EL37" s="352"/>
      <c r="EM37" s="352"/>
      <c r="EN37" s="277"/>
    </row>
    <row r="38" spans="3:144" ht="5.25" customHeight="1">
      <c r="C38" s="371"/>
      <c r="D38" s="371"/>
      <c r="E38" s="371"/>
      <c r="F38" s="371"/>
      <c r="G38" s="372"/>
      <c r="H38" s="371"/>
      <c r="I38" s="372"/>
      <c r="J38" s="371"/>
      <c r="K38" s="371"/>
      <c r="L38" s="371"/>
      <c r="M38" s="371"/>
      <c r="O38" s="401"/>
      <c r="P38" s="48"/>
      <c r="Q38" s="48"/>
      <c r="R38" s="75"/>
      <c r="S38" s="402"/>
      <c r="T38" s="403"/>
      <c r="U38" s="36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2"/>
      <c r="BS38" s="352"/>
      <c r="BT38" s="352"/>
      <c r="BU38" s="352"/>
      <c r="BV38" s="352"/>
      <c r="BW38" s="352"/>
      <c r="BX38" s="352"/>
      <c r="BY38" s="352"/>
      <c r="BZ38" s="352"/>
      <c r="CA38" s="352"/>
      <c r="CB38" s="352"/>
      <c r="CC38" s="352"/>
      <c r="CD38" s="352"/>
      <c r="CE38" s="352"/>
      <c r="CF38" s="352"/>
      <c r="CG38" s="352"/>
      <c r="CH38" s="352"/>
      <c r="CI38" s="352"/>
      <c r="CJ38" s="352"/>
      <c r="CK38" s="352"/>
      <c r="CL38" s="352"/>
      <c r="CM38" s="352"/>
      <c r="CN38" s="352"/>
      <c r="CO38" s="352"/>
      <c r="CP38" s="352"/>
      <c r="CQ38" s="352"/>
      <c r="CR38" s="352"/>
      <c r="CS38" s="352"/>
      <c r="CT38" s="352"/>
      <c r="CU38" s="352"/>
      <c r="CV38" s="352"/>
      <c r="CW38" s="352"/>
      <c r="CX38" s="352"/>
      <c r="CY38" s="352"/>
      <c r="CZ38" s="352"/>
      <c r="DA38" s="352"/>
      <c r="DB38" s="352"/>
      <c r="DC38" s="352"/>
      <c r="DD38" s="352"/>
      <c r="DE38" s="352"/>
      <c r="DF38" s="352"/>
      <c r="DG38" s="352"/>
      <c r="DH38" s="352"/>
      <c r="DI38" s="352"/>
      <c r="DJ38" s="352"/>
      <c r="DK38" s="352"/>
      <c r="DL38" s="352"/>
      <c r="DM38" s="352"/>
      <c r="DN38" s="352"/>
      <c r="DO38" s="352"/>
      <c r="DP38" s="352"/>
      <c r="DQ38" s="352"/>
      <c r="DR38" s="352"/>
      <c r="DS38" s="352"/>
      <c r="DT38" s="352"/>
      <c r="DU38" s="352"/>
      <c r="DV38" s="352"/>
      <c r="DW38" s="352"/>
      <c r="DX38" s="352"/>
      <c r="DY38" s="352"/>
      <c r="DZ38" s="352"/>
      <c r="EA38" s="352"/>
      <c r="EB38" s="352"/>
      <c r="EC38" s="352"/>
      <c r="ED38" s="352"/>
      <c r="EE38" s="352"/>
      <c r="EF38" s="352"/>
      <c r="EG38" s="352"/>
      <c r="EH38" s="352"/>
      <c r="EI38" s="352"/>
      <c r="EJ38" s="352"/>
      <c r="EK38" s="352"/>
      <c r="EL38" s="352"/>
      <c r="EM38" s="352"/>
      <c r="EN38" s="277"/>
    </row>
    <row r="39" spans="2:144" ht="12" customHeight="1">
      <c r="B39" s="340"/>
      <c r="C39" s="384" t="s">
        <v>191</v>
      </c>
      <c r="D39" s="385"/>
      <c r="E39" s="385"/>
      <c r="F39" s="385"/>
      <c r="G39" s="386"/>
      <c r="H39" s="385"/>
      <c r="I39" s="386"/>
      <c r="J39" s="385"/>
      <c r="K39" s="387"/>
      <c r="L39" s="61"/>
      <c r="M39" s="388">
        <v>1</v>
      </c>
      <c r="N39" s="389" t="s">
        <v>180</v>
      </c>
      <c r="O39" s="396">
        <f>'calk-material'!O759</f>
        <v>0.35</v>
      </c>
      <c r="P39" s="397"/>
      <c r="Q39" s="398"/>
      <c r="R39" s="399">
        <f>R33-R35-R37</f>
        <v>0</v>
      </c>
      <c r="S39" s="400">
        <f>T39*0.8</f>
        <v>0</v>
      </c>
      <c r="T39" s="394">
        <f>'calk-material'!T759</f>
        <v>0</v>
      </c>
      <c r="U39" s="36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2"/>
      <c r="BR39" s="352"/>
      <c r="BS39" s="352"/>
      <c r="BT39" s="352"/>
      <c r="BU39" s="352"/>
      <c r="BV39" s="352"/>
      <c r="BW39" s="352"/>
      <c r="BX39" s="352"/>
      <c r="BY39" s="352"/>
      <c r="BZ39" s="352"/>
      <c r="CA39" s="352"/>
      <c r="CB39" s="352"/>
      <c r="CC39" s="352"/>
      <c r="CD39" s="352"/>
      <c r="CE39" s="352"/>
      <c r="CF39" s="352"/>
      <c r="CG39" s="352"/>
      <c r="CH39" s="352"/>
      <c r="CI39" s="352"/>
      <c r="CJ39" s="352"/>
      <c r="CK39" s="352"/>
      <c r="CL39" s="352"/>
      <c r="CM39" s="352"/>
      <c r="CN39" s="352"/>
      <c r="CO39" s="352"/>
      <c r="CP39" s="352"/>
      <c r="CQ39" s="352"/>
      <c r="CR39" s="352"/>
      <c r="CS39" s="352"/>
      <c r="CT39" s="352"/>
      <c r="CU39" s="352"/>
      <c r="CV39" s="352"/>
      <c r="CW39" s="352"/>
      <c r="CX39" s="352"/>
      <c r="CY39" s="352"/>
      <c r="CZ39" s="352"/>
      <c r="DA39" s="352"/>
      <c r="DB39" s="352"/>
      <c r="DC39" s="352"/>
      <c r="DD39" s="352"/>
      <c r="DE39" s="352"/>
      <c r="DF39" s="352"/>
      <c r="DG39" s="352"/>
      <c r="DH39" s="352"/>
      <c r="DI39" s="352"/>
      <c r="DJ39" s="352"/>
      <c r="DK39" s="352"/>
      <c r="DL39" s="352"/>
      <c r="DM39" s="352"/>
      <c r="DN39" s="352"/>
      <c r="DO39" s="352"/>
      <c r="DP39" s="352"/>
      <c r="DQ39" s="352"/>
      <c r="DR39" s="352"/>
      <c r="DS39" s="352"/>
      <c r="DT39" s="352"/>
      <c r="DU39" s="352"/>
      <c r="DV39" s="352"/>
      <c r="DW39" s="352"/>
      <c r="DX39" s="352"/>
      <c r="DY39" s="352"/>
      <c r="DZ39" s="352"/>
      <c r="EA39" s="352"/>
      <c r="EB39" s="352"/>
      <c r="EC39" s="352"/>
      <c r="ED39" s="352"/>
      <c r="EE39" s="352"/>
      <c r="EF39" s="352"/>
      <c r="EG39" s="352"/>
      <c r="EH39" s="352"/>
      <c r="EI39" s="352"/>
      <c r="EJ39" s="352"/>
      <c r="EK39" s="352"/>
      <c r="EL39" s="352"/>
      <c r="EM39" s="352"/>
      <c r="EN39" s="277"/>
    </row>
    <row r="40" spans="3:144" ht="12" customHeight="1">
      <c r="C40" s="371"/>
      <c r="D40" s="371"/>
      <c r="E40" s="371"/>
      <c r="F40" s="371"/>
      <c r="G40" s="372"/>
      <c r="H40" s="371"/>
      <c r="I40" s="372"/>
      <c r="J40" s="371"/>
      <c r="K40" s="371"/>
      <c r="L40" s="371"/>
      <c r="M40" s="371"/>
      <c r="N40" s="371"/>
      <c r="O40" s="401"/>
      <c r="P40" s="48"/>
      <c r="Q40" s="48"/>
      <c r="R40" s="75"/>
      <c r="S40" s="402"/>
      <c r="T40" s="403"/>
      <c r="U40" s="36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c r="BZ40" s="352"/>
      <c r="CA40" s="352"/>
      <c r="CB40" s="352"/>
      <c r="CC40" s="352"/>
      <c r="CD40" s="352"/>
      <c r="CE40" s="352"/>
      <c r="CF40" s="352"/>
      <c r="CG40" s="352"/>
      <c r="CH40" s="352"/>
      <c r="CI40" s="352"/>
      <c r="CJ40" s="352"/>
      <c r="CK40" s="352"/>
      <c r="CL40" s="352"/>
      <c r="CM40" s="352"/>
      <c r="CN40" s="352"/>
      <c r="CO40" s="352"/>
      <c r="CP40" s="352"/>
      <c r="CQ40" s="352"/>
      <c r="CR40" s="352"/>
      <c r="CS40" s="352"/>
      <c r="CT40" s="352"/>
      <c r="CU40" s="352"/>
      <c r="CV40" s="352"/>
      <c r="CW40" s="352"/>
      <c r="CX40" s="352"/>
      <c r="CY40" s="352"/>
      <c r="CZ40" s="352"/>
      <c r="DA40" s="352"/>
      <c r="DB40" s="352"/>
      <c r="DC40" s="352"/>
      <c r="DD40" s="352"/>
      <c r="DE40" s="352"/>
      <c r="DF40" s="352"/>
      <c r="DG40" s="352"/>
      <c r="DH40" s="352"/>
      <c r="DI40" s="352"/>
      <c r="DJ40" s="352"/>
      <c r="DK40" s="352"/>
      <c r="DL40" s="352"/>
      <c r="DM40" s="352"/>
      <c r="DN40" s="352"/>
      <c r="DO40" s="352"/>
      <c r="DP40" s="352"/>
      <c r="DQ40" s="352"/>
      <c r="DR40" s="352"/>
      <c r="DS40" s="352"/>
      <c r="DT40" s="352"/>
      <c r="DU40" s="352"/>
      <c r="DV40" s="352"/>
      <c r="DW40" s="352"/>
      <c r="DX40" s="352"/>
      <c r="DY40" s="352"/>
      <c r="DZ40" s="352"/>
      <c r="EA40" s="352"/>
      <c r="EB40" s="352"/>
      <c r="EC40" s="352"/>
      <c r="ED40" s="352"/>
      <c r="EE40" s="352"/>
      <c r="EF40" s="352"/>
      <c r="EG40" s="352"/>
      <c r="EH40" s="352"/>
      <c r="EI40" s="352"/>
      <c r="EJ40" s="352"/>
      <c r="EK40" s="352"/>
      <c r="EL40" s="352"/>
      <c r="EM40" s="352"/>
      <c r="EN40" s="277"/>
    </row>
    <row r="41" spans="2:144" ht="12" customHeight="1">
      <c r="B41" s="340"/>
      <c r="C41" s="384" t="s">
        <v>668</v>
      </c>
      <c r="D41" s="385"/>
      <c r="E41" s="385"/>
      <c r="F41" s="385"/>
      <c r="G41" s="386"/>
      <c r="H41" s="385"/>
      <c r="I41" s="386"/>
      <c r="J41" s="385"/>
      <c r="K41" s="387"/>
      <c r="L41" s="61"/>
      <c r="M41" s="388"/>
      <c r="N41" s="388">
        <f>M35+M37+M39</f>
        <v>3</v>
      </c>
      <c r="O41" s="396">
        <v>1</v>
      </c>
      <c r="P41" s="397"/>
      <c r="Q41" s="398"/>
      <c r="R41" s="399">
        <f>R35+R37+R39</f>
        <v>0</v>
      </c>
      <c r="S41" s="400">
        <f>SUM(S35:S39)</f>
        <v>0</v>
      </c>
      <c r="T41" s="394">
        <f>T35+T37+T39</f>
        <v>0</v>
      </c>
      <c r="U41" s="362">
        <f>U29</f>
        <v>0</v>
      </c>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2"/>
      <c r="CS41" s="352"/>
      <c r="CT41" s="352"/>
      <c r="CU41" s="352"/>
      <c r="CV41" s="352"/>
      <c r="CW41" s="352"/>
      <c r="CX41" s="352"/>
      <c r="CY41" s="352"/>
      <c r="CZ41" s="352"/>
      <c r="DA41" s="352"/>
      <c r="DB41" s="352"/>
      <c r="DC41" s="352"/>
      <c r="DD41" s="352"/>
      <c r="DE41" s="352"/>
      <c r="DF41" s="352"/>
      <c r="DG41" s="352"/>
      <c r="DH41" s="352"/>
      <c r="DI41" s="352"/>
      <c r="DJ41" s="352"/>
      <c r="DK41" s="352"/>
      <c r="DL41" s="352"/>
      <c r="DM41" s="352"/>
      <c r="DN41" s="352"/>
      <c r="DO41" s="352"/>
      <c r="DP41" s="352"/>
      <c r="DQ41" s="352"/>
      <c r="DR41" s="352"/>
      <c r="DS41" s="352"/>
      <c r="DT41" s="352"/>
      <c r="DU41" s="352"/>
      <c r="DV41" s="352"/>
      <c r="DW41" s="352"/>
      <c r="DX41" s="352"/>
      <c r="DY41" s="352"/>
      <c r="DZ41" s="352"/>
      <c r="EA41" s="352"/>
      <c r="EB41" s="352"/>
      <c r="EC41" s="352"/>
      <c r="ED41" s="352"/>
      <c r="EE41" s="352"/>
      <c r="EF41" s="352"/>
      <c r="EG41" s="352"/>
      <c r="EH41" s="352"/>
      <c r="EI41" s="352"/>
      <c r="EJ41" s="352"/>
      <c r="EK41" s="352"/>
      <c r="EL41" s="352"/>
      <c r="EM41" s="352"/>
      <c r="EN41" s="277"/>
    </row>
    <row r="42" spans="3:144" ht="12" customHeight="1">
      <c r="C42" s="404"/>
      <c r="D42" s="404"/>
      <c r="E42" s="404"/>
      <c r="F42" s="404"/>
      <c r="G42" s="405"/>
      <c r="H42" s="404"/>
      <c r="I42" s="405"/>
      <c r="J42" s="404"/>
      <c r="K42" s="404"/>
      <c r="L42" s="404"/>
      <c r="M42" s="404"/>
      <c r="N42" s="404"/>
      <c r="O42" s="406"/>
      <c r="P42" s="11"/>
      <c r="Q42" s="406"/>
      <c r="R42" s="404"/>
      <c r="S42" s="406"/>
      <c r="T42" s="404"/>
      <c r="U42" s="102"/>
      <c r="V42" s="407"/>
      <c r="W42" s="407"/>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199"/>
      <c r="CC42" s="199"/>
      <c r="CD42" s="199"/>
      <c r="CE42" s="199"/>
      <c r="CF42" s="199"/>
      <c r="CG42" s="199"/>
      <c r="CH42" s="199"/>
      <c r="CI42" s="199"/>
      <c r="CJ42" s="8"/>
      <c r="CK42" s="177"/>
      <c r="CL42" s="177"/>
      <c r="CM42" s="177"/>
      <c r="CN42" s="177"/>
      <c r="CO42" s="177"/>
      <c r="CP42" s="177"/>
      <c r="CQ42" s="177"/>
      <c r="CR42" s="177"/>
      <c r="CS42" s="177"/>
      <c r="CT42" s="177"/>
      <c r="CU42" s="177"/>
      <c r="CV42" s="177"/>
      <c r="CW42" s="177"/>
      <c r="CX42" s="177"/>
      <c r="CY42" s="191"/>
      <c r="CZ42" s="191"/>
      <c r="DA42" s="191"/>
      <c r="DB42" s="191"/>
      <c r="DC42" s="191"/>
      <c r="DD42" s="191"/>
      <c r="DE42" s="191"/>
      <c r="DF42" s="191"/>
      <c r="DG42" s="8"/>
      <c r="DH42" s="8"/>
      <c r="DI42" s="408"/>
      <c r="DJ42" s="408"/>
      <c r="DK42" s="408"/>
      <c r="DL42" s="408"/>
      <c r="DM42" s="408"/>
      <c r="DN42" s="408"/>
      <c r="DO42" s="408"/>
      <c r="DP42" s="408"/>
      <c r="DQ42" s="408"/>
      <c r="DR42" s="408"/>
      <c r="DS42" s="408"/>
      <c r="DT42" s="408"/>
      <c r="DU42" s="408"/>
      <c r="DV42" s="408"/>
      <c r="DW42" s="408"/>
      <c r="DX42" s="408"/>
      <c r="DY42" s="408"/>
      <c r="DZ42" s="408"/>
      <c r="EA42" s="408"/>
      <c r="EB42" s="408"/>
      <c r="EC42" s="408"/>
      <c r="ED42" s="408"/>
      <c r="EE42" s="409"/>
      <c r="EF42" s="409"/>
      <c r="EG42" s="409"/>
      <c r="EH42" s="409"/>
      <c r="EI42" s="409"/>
      <c r="EJ42" s="409"/>
      <c r="EK42" s="409"/>
      <c r="EL42" s="409"/>
      <c r="EM42" s="409"/>
      <c r="EN42" s="277"/>
    </row>
    <row r="43" spans="2:144" ht="12" customHeight="1">
      <c r="B43" s="459" t="s">
        <v>611</v>
      </c>
      <c r="C43" s="335"/>
      <c r="D43" s="336"/>
      <c r="E43" s="336"/>
      <c r="F43" s="336"/>
      <c r="G43" s="337"/>
      <c r="H43" s="336"/>
      <c r="I43" s="337"/>
      <c r="J43" s="336"/>
      <c r="K43" s="336"/>
      <c r="L43" s="336"/>
      <c r="M43" s="336"/>
      <c r="N43" s="336"/>
      <c r="O43" s="338"/>
      <c r="P43" s="339"/>
      <c r="Q43" s="338"/>
      <c r="R43" s="336"/>
      <c r="S43" s="338"/>
      <c r="T43" s="336"/>
      <c r="U43" s="137"/>
      <c r="V43" s="173"/>
      <c r="W43" s="173"/>
      <c r="X43" s="173"/>
      <c r="Y43" s="278"/>
      <c r="Z43" s="278"/>
      <c r="AA43" s="278"/>
      <c r="AB43" s="278"/>
      <c r="AC43" s="278"/>
      <c r="AD43" s="278"/>
      <c r="AE43" s="278"/>
      <c r="AF43" s="278"/>
      <c r="AG43" s="278"/>
      <c r="AH43" s="278"/>
      <c r="AI43" s="278"/>
      <c r="AJ43" s="331"/>
      <c r="AK43" s="331"/>
      <c r="AL43" s="331"/>
      <c r="AM43" s="331"/>
      <c r="AN43" s="31"/>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31"/>
      <c r="BK43" s="140"/>
      <c r="BL43" s="140"/>
      <c r="BM43" s="140"/>
      <c r="BN43" s="140"/>
      <c r="BO43" s="140"/>
      <c r="BP43" s="140"/>
      <c r="BQ43" s="140"/>
      <c r="BR43" s="140"/>
      <c r="BS43" s="31"/>
      <c r="BT43" s="31"/>
      <c r="BU43" s="32"/>
      <c r="BV43" s="32"/>
      <c r="BW43" s="32"/>
      <c r="BX43" s="32"/>
      <c r="BY43" s="178"/>
      <c r="BZ43" s="178"/>
      <c r="CA43" s="178"/>
      <c r="CB43" s="178"/>
      <c r="CC43" s="178"/>
      <c r="CD43" s="199"/>
      <c r="CE43" s="32"/>
      <c r="CF43" s="140"/>
      <c r="CG43" s="140"/>
      <c r="CH43" s="140"/>
      <c r="CI43" s="140"/>
      <c r="CJ43" s="140"/>
      <c r="CK43" s="140"/>
      <c r="CL43" s="140"/>
      <c r="CM43" s="140"/>
      <c r="CN43" s="140"/>
      <c r="CO43" s="140"/>
      <c r="CP43" s="140"/>
      <c r="CQ43" s="140"/>
      <c r="CR43" s="178"/>
      <c r="CS43" s="178"/>
      <c r="CT43" s="178"/>
      <c r="CU43" s="178"/>
      <c r="CV43" s="178"/>
      <c r="CW43" s="8"/>
      <c r="CX43" s="8"/>
      <c r="CY43" s="332"/>
      <c r="CZ43" s="332"/>
      <c r="DA43" s="332"/>
      <c r="DB43" s="332"/>
      <c r="DC43" s="332"/>
      <c r="DD43" s="332"/>
      <c r="DE43" s="332"/>
      <c r="DF43" s="332"/>
      <c r="DG43" s="332"/>
      <c r="DH43" s="332"/>
      <c r="DI43" s="332"/>
      <c r="DJ43" s="332"/>
      <c r="DK43" s="332"/>
      <c r="DL43" s="332"/>
      <c r="DM43" s="332"/>
      <c r="DN43" s="332"/>
      <c r="DO43" s="332"/>
      <c r="DP43" s="32"/>
      <c r="DQ43" s="282"/>
      <c r="DR43" s="282"/>
      <c r="DS43" s="282"/>
      <c r="DT43" s="282"/>
      <c r="DU43" s="282"/>
      <c r="DV43" s="282"/>
      <c r="DW43" s="282"/>
      <c r="DX43" s="282"/>
      <c r="DY43" s="282"/>
      <c r="DZ43" s="282"/>
      <c r="EA43" s="282"/>
      <c r="EB43" s="282"/>
      <c r="EC43" s="282"/>
      <c r="ED43" s="282"/>
      <c r="EE43" s="282"/>
      <c r="EF43" s="282"/>
      <c r="EG43" s="282"/>
      <c r="EH43" s="282"/>
      <c r="EI43" s="333"/>
      <c r="EJ43" s="333"/>
      <c r="EK43" s="333"/>
      <c r="EL43" s="333"/>
      <c r="EM43" s="333"/>
      <c r="EN43" s="277"/>
    </row>
    <row r="44" spans="2:144" ht="12" customHeight="1">
      <c r="B44" s="334"/>
      <c r="C44" s="335"/>
      <c r="D44" s="336"/>
      <c r="E44" s="336"/>
      <c r="F44" s="336"/>
      <c r="G44" s="337"/>
      <c r="H44" s="336"/>
      <c r="I44" s="337"/>
      <c r="J44" s="336"/>
      <c r="K44" s="336"/>
      <c r="L44" s="336"/>
      <c r="M44" s="336"/>
      <c r="N44" s="336"/>
      <c r="O44" s="338"/>
      <c r="P44" s="338"/>
      <c r="Q44" s="338"/>
      <c r="R44" s="460" t="s">
        <v>613</v>
      </c>
      <c r="S44" s="338"/>
      <c r="T44" s="336"/>
      <c r="U44" s="137"/>
      <c r="V44" s="173"/>
      <c r="W44" s="173"/>
      <c r="X44" s="173"/>
      <c r="Y44" s="278"/>
      <c r="Z44" s="278"/>
      <c r="AA44" s="278"/>
      <c r="AB44" s="278"/>
      <c r="AC44" s="278"/>
      <c r="AD44" s="278"/>
      <c r="AE44" s="278"/>
      <c r="AF44" s="278"/>
      <c r="AG44" s="278"/>
      <c r="AH44" s="278"/>
      <c r="AI44" s="278"/>
      <c r="AJ44" s="331"/>
      <c r="AK44" s="331"/>
      <c r="AL44" s="331"/>
      <c r="AM44" s="331"/>
      <c r="AN44" s="31"/>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31"/>
      <c r="BK44" s="140"/>
      <c r="BL44" s="140"/>
      <c r="BM44" s="140"/>
      <c r="BN44" s="140"/>
      <c r="BO44" s="140"/>
      <c r="BP44" s="140"/>
      <c r="BQ44" s="140"/>
      <c r="BR44" s="140"/>
      <c r="BS44" s="31"/>
      <c r="BT44" s="31"/>
      <c r="BU44" s="32"/>
      <c r="BV44" s="32"/>
      <c r="BW44" s="32"/>
      <c r="BX44" s="32"/>
      <c r="BY44" s="178"/>
      <c r="BZ44" s="178"/>
      <c r="CA44" s="178"/>
      <c r="CB44" s="178"/>
      <c r="CC44" s="178"/>
      <c r="CD44" s="199"/>
      <c r="CE44" s="32"/>
      <c r="CF44" s="140"/>
      <c r="CG44" s="140"/>
      <c r="CH44" s="140"/>
      <c r="CI44" s="140"/>
      <c r="CJ44" s="140"/>
      <c r="CK44" s="140"/>
      <c r="CL44" s="140"/>
      <c r="CM44" s="140"/>
      <c r="CN44" s="140"/>
      <c r="CO44" s="140"/>
      <c r="CP44" s="140"/>
      <c r="CQ44" s="140"/>
      <c r="CR44" s="178"/>
      <c r="CS44" s="178"/>
      <c r="CT44" s="178"/>
      <c r="CU44" s="178"/>
      <c r="CV44" s="178"/>
      <c r="CW44" s="8"/>
      <c r="CX44" s="8"/>
      <c r="CY44" s="332"/>
      <c r="CZ44" s="332"/>
      <c r="DA44" s="332"/>
      <c r="DB44" s="332"/>
      <c r="DC44" s="332"/>
      <c r="DD44" s="332"/>
      <c r="DE44" s="332"/>
      <c r="DF44" s="332"/>
      <c r="DG44" s="332"/>
      <c r="DH44" s="332"/>
      <c r="DI44" s="332"/>
      <c r="DJ44" s="332"/>
      <c r="DK44" s="332"/>
      <c r="DL44" s="332"/>
      <c r="DM44" s="332"/>
      <c r="DN44" s="332"/>
      <c r="DO44" s="332"/>
      <c r="DP44" s="32"/>
      <c r="DQ44" s="282"/>
      <c r="DR44" s="282"/>
      <c r="DS44" s="282"/>
      <c r="DT44" s="282"/>
      <c r="DU44" s="282"/>
      <c r="DV44" s="282"/>
      <c r="DW44" s="282"/>
      <c r="DX44" s="282"/>
      <c r="DY44" s="282"/>
      <c r="DZ44" s="282"/>
      <c r="EA44" s="282"/>
      <c r="EB44" s="282"/>
      <c r="EC44" s="282"/>
      <c r="ED44" s="282"/>
      <c r="EE44" s="282"/>
      <c r="EF44" s="282"/>
      <c r="EG44" s="282"/>
      <c r="EH44" s="282"/>
      <c r="EI44" s="333"/>
      <c r="EJ44" s="333"/>
      <c r="EK44" s="333"/>
      <c r="EL44" s="333"/>
      <c r="EM44" s="333"/>
      <c r="EN44" s="277"/>
    </row>
    <row r="45" spans="12:144" ht="12" customHeight="1">
      <c r="L45" s="26"/>
      <c r="M45" s="26"/>
      <c r="N45" s="26"/>
      <c r="O45" s="27"/>
      <c r="P45" s="26"/>
      <c r="Q45" s="27"/>
      <c r="R45" s="26"/>
      <c r="S45" s="27"/>
      <c r="T45" s="26"/>
      <c r="U45" s="111"/>
      <c r="V45" s="410"/>
      <c r="W45" s="410"/>
      <c r="X45" s="410"/>
      <c r="Y45" s="410"/>
      <c r="Z45" s="410"/>
      <c r="AA45" s="410"/>
      <c r="AB45" s="410"/>
      <c r="AC45" s="410"/>
      <c r="AD45" s="33"/>
      <c r="AE45" s="33"/>
      <c r="AF45" s="33"/>
      <c r="AG45" s="33"/>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410"/>
      <c r="CN45" s="410"/>
      <c r="CO45" s="410"/>
      <c r="CP45" s="410"/>
      <c r="CQ45" s="410"/>
      <c r="CR45" s="410"/>
      <c r="CS45" s="410"/>
      <c r="CT45" s="410"/>
      <c r="CU45" s="410"/>
      <c r="CV45" s="410"/>
      <c r="CW45" s="410"/>
      <c r="CX45" s="410"/>
      <c r="CY45" s="410"/>
      <c r="CZ45" s="410"/>
      <c r="DA45" s="410"/>
      <c r="DB45" s="410"/>
      <c r="DC45" s="410"/>
      <c r="DD45" s="410"/>
      <c r="DE45" s="410"/>
      <c r="DF45" s="410"/>
      <c r="DG45" s="410"/>
      <c r="DH45" s="410"/>
      <c r="DI45" s="410"/>
      <c r="DJ45" s="410"/>
      <c r="DK45" s="410"/>
      <c r="DL45" s="410"/>
      <c r="DM45" s="410"/>
      <c r="DN45" s="410"/>
      <c r="DO45" s="410"/>
      <c r="DP45" s="410"/>
      <c r="DQ45" s="410"/>
      <c r="DR45" s="410"/>
      <c r="DS45" s="410"/>
      <c r="DT45" s="410"/>
      <c r="DU45" s="410"/>
      <c r="DV45" s="410"/>
      <c r="DW45" s="410"/>
      <c r="DX45" s="410"/>
      <c r="DY45" s="410"/>
      <c r="DZ45" s="410"/>
      <c r="EA45" s="410"/>
      <c r="EB45" s="410"/>
      <c r="EC45" s="410"/>
      <c r="ED45" s="410"/>
      <c r="EE45" s="410"/>
      <c r="EF45" s="410"/>
      <c r="EG45" s="410"/>
      <c r="EH45" s="410"/>
      <c r="EI45" s="410"/>
      <c r="EJ45" s="410"/>
      <c r="EK45" s="410"/>
      <c r="EL45" s="410"/>
      <c r="EM45" s="410"/>
      <c r="EN45" s="411"/>
    </row>
    <row r="46" spans="2:145" ht="6" customHeight="1">
      <c r="B46" s="326"/>
      <c r="C46" s="412"/>
      <c r="D46" s="412"/>
      <c r="E46" s="412"/>
      <c r="F46" s="412"/>
      <c r="G46" s="413"/>
      <c r="H46" s="412"/>
      <c r="I46" s="413"/>
      <c r="J46" s="412"/>
      <c r="K46" s="412"/>
      <c r="L46" s="412"/>
      <c r="M46" s="412"/>
      <c r="N46" s="412"/>
      <c r="O46" s="414"/>
      <c r="P46" s="415"/>
      <c r="Q46" s="414"/>
      <c r="R46" s="412"/>
      <c r="S46" s="414"/>
      <c r="T46" s="412"/>
      <c r="U46" s="416"/>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7"/>
      <c r="BR46" s="417"/>
      <c r="BS46" s="417"/>
      <c r="BT46" s="417"/>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17"/>
      <c r="CW46" s="417"/>
      <c r="CX46" s="417"/>
      <c r="CY46" s="417"/>
      <c r="CZ46" s="417"/>
      <c r="DA46" s="417"/>
      <c r="DB46" s="417"/>
      <c r="DC46" s="417"/>
      <c r="DD46" s="417"/>
      <c r="DE46" s="417"/>
      <c r="DF46" s="417"/>
      <c r="DG46" s="417"/>
      <c r="DH46" s="417"/>
      <c r="DI46" s="417"/>
      <c r="DJ46" s="417"/>
      <c r="DK46" s="417"/>
      <c r="DL46" s="417"/>
      <c r="DM46" s="417"/>
      <c r="DN46" s="417"/>
      <c r="DO46" s="417"/>
      <c r="DP46" s="417"/>
      <c r="DQ46" s="417"/>
      <c r="DR46" s="417"/>
      <c r="DS46" s="417"/>
      <c r="DT46" s="417"/>
      <c r="DU46" s="417"/>
      <c r="DV46" s="417"/>
      <c r="DW46" s="417"/>
      <c r="DX46" s="417"/>
      <c r="DY46" s="417"/>
      <c r="DZ46" s="417"/>
      <c r="EA46" s="417"/>
      <c r="EB46" s="417"/>
      <c r="EC46" s="417"/>
      <c r="ED46" s="417"/>
      <c r="EE46" s="417"/>
      <c r="EF46" s="417"/>
      <c r="EG46" s="417"/>
      <c r="EH46" s="417"/>
      <c r="EI46" s="417"/>
      <c r="EJ46" s="417"/>
      <c r="EK46" s="417"/>
      <c r="EL46" s="417"/>
      <c r="EM46" s="417"/>
      <c r="EN46" s="8"/>
      <c r="EO46" s="8"/>
    </row>
    <row r="47" spans="3:145" ht="40.5" customHeight="1">
      <c r="C47" s="600" t="s">
        <v>617</v>
      </c>
      <c r="D47" s="600"/>
      <c r="E47" s="600"/>
      <c r="F47" s="600"/>
      <c r="G47" s="600"/>
      <c r="H47" s="600"/>
      <c r="I47" s="600"/>
      <c r="J47" s="600"/>
      <c r="K47" s="600"/>
      <c r="L47" s="600"/>
      <c r="M47" s="600"/>
      <c r="N47" s="600"/>
      <c r="O47" s="600"/>
      <c r="P47" s="600"/>
      <c r="Q47" s="600"/>
      <c r="R47" s="600"/>
      <c r="S47" s="600"/>
      <c r="T47" s="600"/>
      <c r="U47" s="137"/>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8"/>
      <c r="EO47" s="8"/>
    </row>
    <row r="48" spans="2:145" ht="32.25" customHeight="1">
      <c r="B48" s="295" t="s">
        <v>192</v>
      </c>
      <c r="C48" s="591" t="s">
        <v>460</v>
      </c>
      <c r="D48" s="591"/>
      <c r="E48" s="591"/>
      <c r="F48" s="591"/>
      <c r="G48" s="591"/>
      <c r="H48" s="591"/>
      <c r="I48" s="591"/>
      <c r="J48" s="591"/>
      <c r="K48" s="591"/>
      <c r="L48" s="591"/>
      <c r="M48" s="591"/>
      <c r="N48" s="591"/>
      <c r="O48" s="591"/>
      <c r="P48" s="591"/>
      <c r="Q48" s="591"/>
      <c r="R48" s="591"/>
      <c r="S48" s="591"/>
      <c r="T48" s="591"/>
      <c r="U48" s="419"/>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20"/>
      <c r="CR48" s="420"/>
      <c r="CS48" s="420"/>
      <c r="CT48" s="420"/>
      <c r="CU48" s="420"/>
      <c r="CV48" s="420"/>
      <c r="CW48" s="420"/>
      <c r="CX48" s="420"/>
      <c r="CY48" s="420"/>
      <c r="CZ48" s="420"/>
      <c r="DA48" s="420"/>
      <c r="DB48" s="420"/>
      <c r="DC48" s="420"/>
      <c r="DD48" s="420"/>
      <c r="DE48" s="420"/>
      <c r="DF48" s="420"/>
      <c r="DG48" s="420"/>
      <c r="DH48" s="420"/>
      <c r="DI48" s="420"/>
      <c r="DJ48" s="420"/>
      <c r="DK48" s="420"/>
      <c r="DL48" s="420"/>
      <c r="DM48" s="420"/>
      <c r="DN48" s="420"/>
      <c r="DO48" s="420"/>
      <c r="DP48" s="420"/>
      <c r="DQ48" s="420"/>
      <c r="DR48" s="420"/>
      <c r="DS48" s="420"/>
      <c r="DT48" s="420"/>
      <c r="DU48" s="420"/>
      <c r="DV48" s="420"/>
      <c r="DW48" s="420"/>
      <c r="DX48" s="420"/>
      <c r="DY48" s="420"/>
      <c r="DZ48" s="420"/>
      <c r="EA48" s="420"/>
      <c r="EB48" s="420"/>
      <c r="EC48" s="420"/>
      <c r="ED48" s="420"/>
      <c r="EE48" s="420"/>
      <c r="EF48" s="420"/>
      <c r="EG48" s="420"/>
      <c r="EH48" s="420"/>
      <c r="EI48" s="420"/>
      <c r="EJ48" s="420"/>
      <c r="EK48" s="420"/>
      <c r="EL48" s="420"/>
      <c r="EM48" s="420"/>
      <c r="EN48" s="8"/>
      <c r="EO48" s="8"/>
    </row>
    <row r="49" spans="2:145" ht="51.75" customHeight="1">
      <c r="B49" s="295"/>
      <c r="C49" s="594" t="s">
        <v>619</v>
      </c>
      <c r="D49" s="594"/>
      <c r="E49" s="594"/>
      <c r="F49" s="594"/>
      <c r="G49" s="594"/>
      <c r="H49" s="594"/>
      <c r="I49" s="594"/>
      <c r="J49" s="594"/>
      <c r="K49" s="594"/>
      <c r="L49" s="594"/>
      <c r="M49" s="594"/>
      <c r="N49" s="594"/>
      <c r="O49" s="594"/>
      <c r="P49" s="594"/>
      <c r="Q49" s="594"/>
      <c r="R49" s="594"/>
      <c r="S49" s="594"/>
      <c r="T49" s="594"/>
      <c r="U49" s="419"/>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R49" s="422"/>
      <c r="BS49" s="422"/>
      <c r="BT49" s="422"/>
      <c r="BU49" s="422"/>
      <c r="BV49" s="422"/>
      <c r="BW49" s="422"/>
      <c r="BX49" s="422"/>
      <c r="BY49" s="422"/>
      <c r="BZ49" s="422"/>
      <c r="CA49" s="422"/>
      <c r="CB49" s="422"/>
      <c r="CC49" s="422"/>
      <c r="CD49" s="422"/>
      <c r="CE49" s="422"/>
      <c r="CF49" s="422"/>
      <c r="CG49" s="422"/>
      <c r="CH49" s="422"/>
      <c r="CI49" s="422"/>
      <c r="CJ49" s="422"/>
      <c r="CK49" s="422"/>
      <c r="CL49" s="422"/>
      <c r="CM49" s="422"/>
      <c r="CN49" s="422"/>
      <c r="CO49" s="422"/>
      <c r="CP49" s="422"/>
      <c r="CQ49" s="422"/>
      <c r="CR49" s="422"/>
      <c r="CS49" s="422"/>
      <c r="CT49" s="422"/>
      <c r="CU49" s="422"/>
      <c r="CV49" s="422"/>
      <c r="CW49" s="422"/>
      <c r="CX49" s="422"/>
      <c r="CY49" s="422"/>
      <c r="CZ49" s="422"/>
      <c r="DA49" s="422"/>
      <c r="DB49" s="422"/>
      <c r="DC49" s="422"/>
      <c r="DD49" s="422"/>
      <c r="DE49" s="422"/>
      <c r="DF49" s="422"/>
      <c r="DG49" s="422"/>
      <c r="DH49" s="422"/>
      <c r="DI49" s="422"/>
      <c r="DJ49" s="422"/>
      <c r="DK49" s="422"/>
      <c r="DL49" s="422"/>
      <c r="DM49" s="422"/>
      <c r="DN49" s="422"/>
      <c r="DO49" s="422"/>
      <c r="DP49" s="422"/>
      <c r="DQ49" s="422"/>
      <c r="DR49" s="422"/>
      <c r="DS49" s="422"/>
      <c r="DT49" s="422"/>
      <c r="DU49" s="422"/>
      <c r="DV49" s="422"/>
      <c r="DW49" s="422"/>
      <c r="DX49" s="422"/>
      <c r="DY49" s="422"/>
      <c r="DZ49" s="422"/>
      <c r="EA49" s="422"/>
      <c r="EB49" s="422"/>
      <c r="EC49" s="422"/>
      <c r="ED49" s="422"/>
      <c r="EE49" s="422"/>
      <c r="EF49" s="422"/>
      <c r="EG49" s="422"/>
      <c r="EH49" s="422"/>
      <c r="EI49" s="422"/>
      <c r="EJ49" s="422"/>
      <c r="EK49" s="422"/>
      <c r="EL49" s="422"/>
      <c r="EM49" s="422"/>
      <c r="EN49" s="8"/>
      <c r="EO49" s="8"/>
    </row>
    <row r="50" spans="2:145" ht="29.25" customHeight="1">
      <c r="B50" s="295" t="s">
        <v>193</v>
      </c>
      <c r="C50" s="591" t="s">
        <v>194</v>
      </c>
      <c r="D50" s="591"/>
      <c r="E50" s="591"/>
      <c r="F50" s="591"/>
      <c r="G50" s="591"/>
      <c r="H50" s="591"/>
      <c r="I50" s="591"/>
      <c r="J50" s="591"/>
      <c r="K50" s="591"/>
      <c r="L50" s="591"/>
      <c r="M50" s="591"/>
      <c r="N50" s="591"/>
      <c r="O50" s="591"/>
      <c r="P50" s="591"/>
      <c r="Q50" s="591"/>
      <c r="R50" s="591"/>
      <c r="S50" s="591"/>
      <c r="T50" s="591"/>
      <c r="U50" s="419"/>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c r="CR50" s="420"/>
      <c r="CS50" s="420"/>
      <c r="CT50" s="420"/>
      <c r="CU50" s="420"/>
      <c r="CV50" s="420"/>
      <c r="CW50" s="420"/>
      <c r="CX50" s="420"/>
      <c r="CY50" s="420"/>
      <c r="CZ50" s="420"/>
      <c r="DA50" s="420"/>
      <c r="DB50" s="420"/>
      <c r="DC50" s="420"/>
      <c r="DD50" s="420"/>
      <c r="DE50" s="420"/>
      <c r="DF50" s="420"/>
      <c r="DG50" s="420"/>
      <c r="DH50" s="420"/>
      <c r="DI50" s="420"/>
      <c r="DJ50" s="420"/>
      <c r="DK50" s="420"/>
      <c r="DL50" s="420"/>
      <c r="DM50" s="420"/>
      <c r="DN50" s="420"/>
      <c r="DO50" s="420"/>
      <c r="DP50" s="420"/>
      <c r="DQ50" s="420"/>
      <c r="DR50" s="420"/>
      <c r="DS50" s="420"/>
      <c r="DT50" s="420"/>
      <c r="DU50" s="420"/>
      <c r="DV50" s="420"/>
      <c r="DW50" s="420"/>
      <c r="DX50" s="420"/>
      <c r="DY50" s="420"/>
      <c r="DZ50" s="420"/>
      <c r="EA50" s="420"/>
      <c r="EB50" s="420"/>
      <c r="EC50" s="420"/>
      <c r="ED50" s="420"/>
      <c r="EE50" s="420"/>
      <c r="EF50" s="420"/>
      <c r="EG50" s="420"/>
      <c r="EH50" s="420"/>
      <c r="EI50" s="420"/>
      <c r="EJ50" s="420"/>
      <c r="EK50" s="420"/>
      <c r="EL50" s="420"/>
      <c r="EM50" s="420"/>
      <c r="EN50" s="8"/>
      <c r="EO50" s="8"/>
    </row>
    <row r="51" spans="2:145" ht="32.25" customHeight="1">
      <c r="B51" s="295"/>
      <c r="C51" s="591" t="s">
        <v>195</v>
      </c>
      <c r="D51" s="591"/>
      <c r="E51" s="591"/>
      <c r="F51" s="591"/>
      <c r="G51" s="591"/>
      <c r="H51" s="591"/>
      <c r="I51" s="591"/>
      <c r="J51" s="591"/>
      <c r="K51" s="591"/>
      <c r="L51" s="591"/>
      <c r="M51" s="591"/>
      <c r="N51" s="591"/>
      <c r="O51" s="591"/>
      <c r="P51" s="591"/>
      <c r="Q51" s="591"/>
      <c r="R51" s="591"/>
      <c r="S51" s="591"/>
      <c r="T51" s="591"/>
      <c r="U51" s="423"/>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4"/>
      <c r="DZ51" s="424"/>
      <c r="EA51" s="424"/>
      <c r="EB51" s="424"/>
      <c r="EC51" s="424"/>
      <c r="ED51" s="424"/>
      <c r="EE51" s="424"/>
      <c r="EF51" s="424"/>
      <c r="EG51" s="424"/>
      <c r="EH51" s="424"/>
      <c r="EI51" s="424"/>
      <c r="EJ51" s="424"/>
      <c r="EK51" s="424"/>
      <c r="EL51" s="424"/>
      <c r="EM51" s="424"/>
      <c r="EN51" s="8"/>
      <c r="EO51" s="8"/>
    </row>
    <row r="52" spans="2:145" ht="16.5" customHeight="1">
      <c r="B52" s="295" t="s">
        <v>196</v>
      </c>
      <c r="C52" s="425" t="s">
        <v>618</v>
      </c>
      <c r="D52" s="421"/>
      <c r="E52" s="421"/>
      <c r="F52" s="421"/>
      <c r="G52" s="426"/>
      <c r="H52" s="421"/>
      <c r="I52" s="426"/>
      <c r="J52" s="421"/>
      <c r="K52" s="421"/>
      <c r="L52" s="421"/>
      <c r="M52" s="421"/>
      <c r="N52" s="421"/>
      <c r="O52" s="427"/>
      <c r="P52" s="418"/>
      <c r="Q52" s="421"/>
      <c r="R52" s="421"/>
      <c r="S52" s="421"/>
      <c r="T52" s="421"/>
      <c r="U52" s="423"/>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428"/>
      <c r="BR52" s="428"/>
      <c r="BS52" s="428"/>
      <c r="BT52" s="428"/>
      <c r="BU52" s="428"/>
      <c r="BV52" s="428"/>
      <c r="BW52" s="428"/>
      <c r="BX52" s="428"/>
      <c r="BY52" s="428"/>
      <c r="BZ52" s="428"/>
      <c r="CA52" s="428"/>
      <c r="CB52" s="428"/>
      <c r="CC52" s="428"/>
      <c r="CD52" s="428"/>
      <c r="CE52" s="428"/>
      <c r="CF52" s="428"/>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8"/>
      <c r="DF52" s="428"/>
      <c r="DG52" s="428"/>
      <c r="DH52" s="428"/>
      <c r="DI52" s="428"/>
      <c r="DJ52" s="428"/>
      <c r="DK52" s="428"/>
      <c r="DL52" s="428"/>
      <c r="DM52" s="428"/>
      <c r="DN52" s="428"/>
      <c r="DO52" s="428"/>
      <c r="DP52" s="428"/>
      <c r="DQ52" s="428"/>
      <c r="DR52" s="428"/>
      <c r="DS52" s="428"/>
      <c r="DT52" s="428"/>
      <c r="DU52" s="428"/>
      <c r="DV52" s="428"/>
      <c r="DW52" s="428"/>
      <c r="DX52" s="428"/>
      <c r="DY52" s="428"/>
      <c r="DZ52" s="428"/>
      <c r="EA52" s="428"/>
      <c r="EB52" s="428"/>
      <c r="EC52" s="428"/>
      <c r="ED52" s="428"/>
      <c r="EE52" s="428"/>
      <c r="EF52" s="428"/>
      <c r="EG52" s="428"/>
      <c r="EH52" s="428"/>
      <c r="EI52" s="428"/>
      <c r="EJ52" s="428"/>
      <c r="EK52" s="428"/>
      <c r="EL52" s="428"/>
      <c r="EM52" s="428"/>
      <c r="EN52" s="8"/>
      <c r="EO52" s="8"/>
    </row>
    <row r="53" spans="2:145" ht="33" customHeight="1">
      <c r="B53" s="429" t="s">
        <v>197</v>
      </c>
      <c r="C53" s="591" t="s">
        <v>688</v>
      </c>
      <c r="D53" s="591"/>
      <c r="E53" s="591"/>
      <c r="F53" s="591"/>
      <c r="G53" s="591"/>
      <c r="H53" s="591"/>
      <c r="I53" s="591"/>
      <c r="J53" s="591"/>
      <c r="K53" s="591"/>
      <c r="L53" s="591"/>
      <c r="M53" s="591"/>
      <c r="N53" s="591"/>
      <c r="O53" s="591"/>
      <c r="P53" s="591"/>
      <c r="Q53" s="591"/>
      <c r="R53" s="591"/>
      <c r="S53" s="591"/>
      <c r="T53" s="591"/>
      <c r="U53" s="423"/>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c r="DD53" s="424"/>
      <c r="DE53" s="424"/>
      <c r="DF53" s="424"/>
      <c r="DG53" s="424"/>
      <c r="DH53" s="424"/>
      <c r="DI53" s="424"/>
      <c r="DJ53" s="424"/>
      <c r="DK53" s="424"/>
      <c r="DL53" s="424"/>
      <c r="DM53" s="424"/>
      <c r="DN53" s="424"/>
      <c r="DO53" s="424"/>
      <c r="DP53" s="424"/>
      <c r="DQ53" s="424"/>
      <c r="DR53" s="424"/>
      <c r="DS53" s="424"/>
      <c r="DT53" s="424"/>
      <c r="DU53" s="424"/>
      <c r="DV53" s="424"/>
      <c r="DW53" s="424"/>
      <c r="DX53" s="424"/>
      <c r="DY53" s="424"/>
      <c r="DZ53" s="424"/>
      <c r="EA53" s="424"/>
      <c r="EB53" s="424"/>
      <c r="EC53" s="424"/>
      <c r="ED53" s="424"/>
      <c r="EE53" s="424"/>
      <c r="EF53" s="424"/>
      <c r="EG53" s="424"/>
      <c r="EH53" s="424"/>
      <c r="EI53" s="424"/>
      <c r="EJ53" s="424"/>
      <c r="EK53" s="424"/>
      <c r="EL53" s="424"/>
      <c r="EM53" s="424"/>
      <c r="EN53" s="8"/>
      <c r="EO53" s="8"/>
    </row>
    <row r="54" spans="2:145" ht="31.5" customHeight="1">
      <c r="B54" s="429" t="s">
        <v>198</v>
      </c>
      <c r="C54" s="591" t="s">
        <v>689</v>
      </c>
      <c r="D54" s="591"/>
      <c r="E54" s="591"/>
      <c r="F54" s="591"/>
      <c r="G54" s="591"/>
      <c r="H54" s="591"/>
      <c r="I54" s="591"/>
      <c r="J54" s="591"/>
      <c r="K54" s="591"/>
      <c r="L54" s="591"/>
      <c r="M54" s="591"/>
      <c r="N54" s="591"/>
      <c r="O54" s="591"/>
      <c r="P54" s="591"/>
      <c r="Q54" s="591"/>
      <c r="R54" s="591"/>
      <c r="S54" s="591"/>
      <c r="T54" s="591"/>
      <c r="U54" s="423"/>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c r="DE54" s="424"/>
      <c r="DF54" s="424"/>
      <c r="DG54" s="424"/>
      <c r="DH54" s="424"/>
      <c r="DI54" s="424"/>
      <c r="DJ54" s="424"/>
      <c r="DK54" s="424"/>
      <c r="DL54" s="424"/>
      <c r="DM54" s="424"/>
      <c r="DN54" s="424"/>
      <c r="DO54" s="424"/>
      <c r="DP54" s="424"/>
      <c r="DQ54" s="424"/>
      <c r="DR54" s="424"/>
      <c r="DS54" s="424"/>
      <c r="DT54" s="424"/>
      <c r="DU54" s="424"/>
      <c r="DV54" s="424"/>
      <c r="DW54" s="424"/>
      <c r="DX54" s="424"/>
      <c r="DY54" s="424"/>
      <c r="DZ54" s="424"/>
      <c r="EA54" s="424"/>
      <c r="EB54" s="424"/>
      <c r="EC54" s="424"/>
      <c r="ED54" s="424"/>
      <c r="EE54" s="424"/>
      <c r="EF54" s="424"/>
      <c r="EG54" s="424"/>
      <c r="EH54" s="424"/>
      <c r="EI54" s="424"/>
      <c r="EJ54" s="424"/>
      <c r="EK54" s="424"/>
      <c r="EL54" s="424"/>
      <c r="EM54" s="424"/>
      <c r="EN54" s="8"/>
      <c r="EO54" s="8"/>
    </row>
    <row r="55" spans="2:145" ht="20.25" customHeight="1">
      <c r="B55" s="429" t="s">
        <v>199</v>
      </c>
      <c r="C55" s="591" t="s">
        <v>690</v>
      </c>
      <c r="D55" s="591"/>
      <c r="E55" s="591"/>
      <c r="F55" s="591"/>
      <c r="G55" s="591"/>
      <c r="H55" s="591"/>
      <c r="I55" s="591"/>
      <c r="J55" s="591"/>
      <c r="K55" s="591"/>
      <c r="L55" s="591"/>
      <c r="M55" s="591"/>
      <c r="N55" s="591"/>
      <c r="O55" s="591"/>
      <c r="P55" s="591"/>
      <c r="Q55" s="591"/>
      <c r="R55" s="591"/>
      <c r="S55" s="591"/>
      <c r="T55" s="591"/>
      <c r="U55" s="423"/>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4"/>
      <c r="BM55" s="424"/>
      <c r="BN55" s="424"/>
      <c r="BO55" s="424"/>
      <c r="BP55" s="424"/>
      <c r="BQ55" s="424"/>
      <c r="BR55" s="424"/>
      <c r="BS55" s="424"/>
      <c r="BT55" s="424"/>
      <c r="BU55" s="424"/>
      <c r="BV55" s="424"/>
      <c r="BW55" s="424"/>
      <c r="BX55" s="424"/>
      <c r="BY55" s="424"/>
      <c r="BZ55" s="424"/>
      <c r="CA55" s="424"/>
      <c r="CB55" s="424"/>
      <c r="CC55" s="424"/>
      <c r="CD55" s="424"/>
      <c r="CE55" s="424"/>
      <c r="CF55" s="424"/>
      <c r="CG55" s="424"/>
      <c r="CH55" s="424"/>
      <c r="CI55" s="424"/>
      <c r="CJ55" s="424"/>
      <c r="CK55" s="424"/>
      <c r="CL55" s="424"/>
      <c r="CM55" s="424"/>
      <c r="CN55" s="424"/>
      <c r="CO55" s="424"/>
      <c r="CP55" s="424"/>
      <c r="CQ55" s="424"/>
      <c r="CR55" s="424"/>
      <c r="CS55" s="424"/>
      <c r="CT55" s="424"/>
      <c r="CU55" s="424"/>
      <c r="CV55" s="424"/>
      <c r="CW55" s="424"/>
      <c r="CX55" s="424"/>
      <c r="CY55" s="424"/>
      <c r="CZ55" s="424"/>
      <c r="DA55" s="424"/>
      <c r="DB55" s="424"/>
      <c r="DC55" s="424"/>
      <c r="DD55" s="424"/>
      <c r="DE55" s="424"/>
      <c r="DF55" s="424"/>
      <c r="DG55" s="424"/>
      <c r="DH55" s="424"/>
      <c r="DI55" s="424"/>
      <c r="DJ55" s="424"/>
      <c r="DK55" s="424"/>
      <c r="DL55" s="424"/>
      <c r="DM55" s="424"/>
      <c r="DN55" s="424"/>
      <c r="DO55" s="424"/>
      <c r="DP55" s="424"/>
      <c r="DQ55" s="424"/>
      <c r="DR55" s="424"/>
      <c r="DS55" s="424"/>
      <c r="DT55" s="424"/>
      <c r="DU55" s="424"/>
      <c r="DV55" s="424"/>
      <c r="DW55" s="424"/>
      <c r="DX55" s="424"/>
      <c r="DY55" s="424"/>
      <c r="DZ55" s="424"/>
      <c r="EA55" s="424"/>
      <c r="EB55" s="424"/>
      <c r="EC55" s="424"/>
      <c r="ED55" s="424"/>
      <c r="EE55" s="424"/>
      <c r="EF55" s="424"/>
      <c r="EG55" s="424"/>
      <c r="EH55" s="424"/>
      <c r="EI55" s="424"/>
      <c r="EJ55" s="424"/>
      <c r="EK55" s="424"/>
      <c r="EL55" s="424"/>
      <c r="EM55" s="424"/>
      <c r="EN55" s="8"/>
      <c r="EO55" s="8"/>
    </row>
    <row r="56" spans="3:145" ht="12.75" customHeight="1">
      <c r="C56" s="591" t="s">
        <v>200</v>
      </c>
      <c r="D56" s="591"/>
      <c r="E56" s="591"/>
      <c r="F56" s="591"/>
      <c r="G56" s="591"/>
      <c r="H56" s="591"/>
      <c r="I56" s="591"/>
      <c r="J56" s="591"/>
      <c r="K56" s="591"/>
      <c r="L56" s="591"/>
      <c r="M56" s="591"/>
      <c r="N56" s="591"/>
      <c r="O56" s="591"/>
      <c r="P56" s="591"/>
      <c r="Q56" s="591"/>
      <c r="R56" s="591"/>
      <c r="S56" s="591"/>
      <c r="T56" s="591"/>
      <c r="U56" s="423"/>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c r="BK56" s="424"/>
      <c r="BL56" s="424"/>
      <c r="BM56" s="424"/>
      <c r="BN56" s="424"/>
      <c r="BO56" s="424"/>
      <c r="BP56" s="424"/>
      <c r="BQ56" s="424"/>
      <c r="BR56" s="424"/>
      <c r="BS56" s="424"/>
      <c r="BT56" s="424"/>
      <c r="BU56" s="424"/>
      <c r="BV56" s="424"/>
      <c r="BW56" s="424"/>
      <c r="BX56" s="424"/>
      <c r="BY56" s="424"/>
      <c r="BZ56" s="424"/>
      <c r="CA56" s="424"/>
      <c r="CB56" s="424"/>
      <c r="CC56" s="424"/>
      <c r="CD56" s="424"/>
      <c r="CE56" s="424"/>
      <c r="CF56" s="424"/>
      <c r="CG56" s="424"/>
      <c r="CH56" s="424"/>
      <c r="CI56" s="424"/>
      <c r="CJ56" s="424"/>
      <c r="CK56" s="424"/>
      <c r="CL56" s="424"/>
      <c r="CM56" s="424"/>
      <c r="CN56" s="424"/>
      <c r="CO56" s="424"/>
      <c r="CP56" s="424"/>
      <c r="CQ56" s="424"/>
      <c r="CR56" s="424"/>
      <c r="CS56" s="424"/>
      <c r="CT56" s="424"/>
      <c r="CU56" s="424"/>
      <c r="CV56" s="424"/>
      <c r="CW56" s="424"/>
      <c r="CX56" s="424"/>
      <c r="CY56" s="424"/>
      <c r="CZ56" s="424"/>
      <c r="DA56" s="424"/>
      <c r="DB56" s="424"/>
      <c r="DC56" s="424"/>
      <c r="DD56" s="424"/>
      <c r="DE56" s="424"/>
      <c r="DF56" s="424"/>
      <c r="DG56" s="424"/>
      <c r="DH56" s="424"/>
      <c r="DI56" s="424"/>
      <c r="DJ56" s="424"/>
      <c r="DK56" s="424"/>
      <c r="DL56" s="424"/>
      <c r="DM56" s="424"/>
      <c r="DN56" s="424"/>
      <c r="DO56" s="424"/>
      <c r="DP56" s="424"/>
      <c r="DQ56" s="424"/>
      <c r="DR56" s="424"/>
      <c r="DS56" s="424"/>
      <c r="DT56" s="424"/>
      <c r="DU56" s="424"/>
      <c r="DV56" s="424"/>
      <c r="DW56" s="424"/>
      <c r="DX56" s="424"/>
      <c r="DY56" s="424"/>
      <c r="DZ56" s="424"/>
      <c r="EA56" s="424"/>
      <c r="EB56" s="424"/>
      <c r="EC56" s="424"/>
      <c r="ED56" s="424"/>
      <c r="EE56" s="424"/>
      <c r="EF56" s="424"/>
      <c r="EG56" s="424"/>
      <c r="EH56" s="424"/>
      <c r="EI56" s="424"/>
      <c r="EJ56" s="424"/>
      <c r="EK56" s="424"/>
      <c r="EL56" s="424"/>
      <c r="EM56" s="424"/>
      <c r="EN56" s="8"/>
      <c r="EO56" s="8"/>
    </row>
    <row r="57" spans="3:145" ht="15" customHeight="1">
      <c r="C57" s="430" t="s">
        <v>691</v>
      </c>
      <c r="D57" s="430"/>
      <c r="E57" s="430"/>
      <c r="F57" s="430"/>
      <c r="G57" s="431"/>
      <c r="H57" s="430"/>
      <c r="I57" s="431"/>
      <c r="J57" s="430"/>
      <c r="K57" s="430"/>
      <c r="L57" s="430"/>
      <c r="M57" s="430"/>
      <c r="N57" s="430"/>
      <c r="O57" s="432"/>
      <c r="P57" s="430"/>
      <c r="Q57" s="430"/>
      <c r="R57" s="430"/>
      <c r="S57" s="430"/>
      <c r="T57" s="430"/>
      <c r="U57" s="419"/>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c r="CW57" s="433"/>
      <c r="CX57" s="433"/>
      <c r="CY57" s="433"/>
      <c r="CZ57" s="433"/>
      <c r="DA57" s="433"/>
      <c r="DB57" s="433"/>
      <c r="DC57" s="433"/>
      <c r="DD57" s="433"/>
      <c r="DE57" s="433"/>
      <c r="DF57" s="433"/>
      <c r="DG57" s="433"/>
      <c r="DH57" s="433"/>
      <c r="DI57" s="433"/>
      <c r="DJ57" s="433"/>
      <c r="DK57" s="433"/>
      <c r="DL57" s="433"/>
      <c r="DM57" s="433"/>
      <c r="DN57" s="433"/>
      <c r="DO57" s="433"/>
      <c r="DP57" s="433"/>
      <c r="DQ57" s="433"/>
      <c r="DR57" s="433"/>
      <c r="DS57" s="433"/>
      <c r="DT57" s="433"/>
      <c r="DU57" s="433"/>
      <c r="DV57" s="433"/>
      <c r="DW57" s="433"/>
      <c r="DX57" s="433"/>
      <c r="DY57" s="433"/>
      <c r="DZ57" s="433"/>
      <c r="EA57" s="433"/>
      <c r="EB57" s="433"/>
      <c r="EC57" s="433"/>
      <c r="ED57" s="433"/>
      <c r="EE57" s="433"/>
      <c r="EF57" s="433"/>
      <c r="EG57" s="433"/>
      <c r="EH57" s="433"/>
      <c r="EI57" s="433"/>
      <c r="EJ57" s="433"/>
      <c r="EK57" s="433"/>
      <c r="EL57" s="433"/>
      <c r="EM57" s="433"/>
      <c r="EN57" s="8"/>
      <c r="EO57" s="8"/>
    </row>
    <row r="58" spans="2:145" ht="42.75" customHeight="1">
      <c r="B58" s="295" t="s">
        <v>201</v>
      </c>
      <c r="C58" s="591" t="s">
        <v>692</v>
      </c>
      <c r="D58" s="591"/>
      <c r="E58" s="591"/>
      <c r="F58" s="591"/>
      <c r="G58" s="591"/>
      <c r="H58" s="591"/>
      <c r="I58" s="591"/>
      <c r="J58" s="591"/>
      <c r="K58" s="591"/>
      <c r="L58" s="591"/>
      <c r="M58" s="591"/>
      <c r="N58" s="591"/>
      <c r="O58" s="591"/>
      <c r="P58" s="591"/>
      <c r="Q58" s="591"/>
      <c r="R58" s="591"/>
      <c r="S58" s="591"/>
      <c r="T58" s="591"/>
      <c r="U58" s="423"/>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8"/>
      <c r="EO58" s="8"/>
    </row>
    <row r="59" spans="2:145" ht="41.25" customHeight="1">
      <c r="B59" s="295" t="s">
        <v>202</v>
      </c>
      <c r="C59" s="591" t="s">
        <v>693</v>
      </c>
      <c r="D59" s="591"/>
      <c r="E59" s="591"/>
      <c r="F59" s="591"/>
      <c r="G59" s="591"/>
      <c r="H59" s="591"/>
      <c r="I59" s="591"/>
      <c r="J59" s="591"/>
      <c r="K59" s="591"/>
      <c r="L59" s="591"/>
      <c r="M59" s="591"/>
      <c r="N59" s="591"/>
      <c r="O59" s="591"/>
      <c r="P59" s="591"/>
      <c r="Q59" s="591"/>
      <c r="R59" s="591"/>
      <c r="S59" s="591"/>
      <c r="T59" s="591"/>
      <c r="U59" s="423"/>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4"/>
      <c r="CO59" s="424"/>
      <c r="CP59" s="424"/>
      <c r="CQ59" s="424"/>
      <c r="CR59" s="424"/>
      <c r="CS59" s="424"/>
      <c r="CT59" s="424"/>
      <c r="CU59" s="424"/>
      <c r="CV59" s="424"/>
      <c r="CW59" s="424"/>
      <c r="CX59" s="424"/>
      <c r="CY59" s="424"/>
      <c r="CZ59" s="424"/>
      <c r="DA59" s="424"/>
      <c r="DB59" s="424"/>
      <c r="DC59" s="424"/>
      <c r="DD59" s="424"/>
      <c r="DE59" s="424"/>
      <c r="DF59" s="424"/>
      <c r="DG59" s="424"/>
      <c r="DH59" s="424"/>
      <c r="DI59" s="424"/>
      <c r="DJ59" s="424"/>
      <c r="DK59" s="424"/>
      <c r="DL59" s="424"/>
      <c r="DM59" s="424"/>
      <c r="DN59" s="424"/>
      <c r="DO59" s="424"/>
      <c r="DP59" s="424"/>
      <c r="DQ59" s="424"/>
      <c r="DR59" s="424"/>
      <c r="DS59" s="424"/>
      <c r="DT59" s="424"/>
      <c r="DU59" s="424"/>
      <c r="DV59" s="424"/>
      <c r="DW59" s="424"/>
      <c r="DX59" s="424"/>
      <c r="DY59" s="424"/>
      <c r="DZ59" s="424"/>
      <c r="EA59" s="424"/>
      <c r="EB59" s="424"/>
      <c r="EC59" s="424"/>
      <c r="ED59" s="424"/>
      <c r="EE59" s="424"/>
      <c r="EF59" s="424"/>
      <c r="EG59" s="424"/>
      <c r="EH59" s="424"/>
      <c r="EI59" s="424"/>
      <c r="EJ59" s="424"/>
      <c r="EK59" s="424"/>
      <c r="EL59" s="424"/>
      <c r="EM59" s="424"/>
      <c r="EN59" s="8"/>
      <c r="EO59" s="8"/>
    </row>
    <row r="60" spans="2:145" ht="20.25" customHeight="1">
      <c r="B60" s="295" t="s">
        <v>203</v>
      </c>
      <c r="C60" s="595" t="s">
        <v>204</v>
      </c>
      <c r="D60" s="595"/>
      <c r="E60" s="595"/>
      <c r="F60" s="595"/>
      <c r="G60" s="595"/>
      <c r="H60" s="595"/>
      <c r="I60" s="595"/>
      <c r="J60" s="595"/>
      <c r="K60" s="595"/>
      <c r="L60" s="595"/>
      <c r="M60" s="595"/>
      <c r="N60" s="595"/>
      <c r="O60" s="595"/>
      <c r="P60" s="595"/>
      <c r="Q60" s="595"/>
      <c r="R60" s="595"/>
      <c r="S60" s="595"/>
      <c r="T60" s="595"/>
      <c r="U60" s="111"/>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434"/>
      <c r="BE60" s="434"/>
      <c r="BF60" s="434"/>
      <c r="BG60" s="434"/>
      <c r="BH60" s="434"/>
      <c r="BI60" s="434"/>
      <c r="BJ60" s="434"/>
      <c r="BK60" s="434"/>
      <c r="BL60" s="434"/>
      <c r="BM60" s="434"/>
      <c r="BN60" s="434"/>
      <c r="BO60" s="434"/>
      <c r="BP60" s="434"/>
      <c r="BQ60" s="434"/>
      <c r="BR60" s="434"/>
      <c r="BS60" s="434"/>
      <c r="BT60" s="434"/>
      <c r="BU60" s="434"/>
      <c r="BV60" s="434"/>
      <c r="BW60" s="434"/>
      <c r="BX60" s="434"/>
      <c r="BY60" s="434"/>
      <c r="BZ60" s="434"/>
      <c r="CA60" s="434"/>
      <c r="CB60" s="434"/>
      <c r="CC60" s="434"/>
      <c r="CD60" s="434"/>
      <c r="CE60" s="434"/>
      <c r="CF60" s="434"/>
      <c r="CG60" s="434"/>
      <c r="CH60" s="434"/>
      <c r="CI60" s="434"/>
      <c r="CJ60" s="434"/>
      <c r="CK60" s="434"/>
      <c r="CL60" s="434"/>
      <c r="CM60" s="434"/>
      <c r="CN60" s="434"/>
      <c r="CO60" s="434"/>
      <c r="CP60" s="434"/>
      <c r="CQ60" s="434"/>
      <c r="CR60" s="434"/>
      <c r="CS60" s="434"/>
      <c r="CT60" s="434"/>
      <c r="CU60" s="434"/>
      <c r="CV60" s="434"/>
      <c r="CW60" s="434"/>
      <c r="CX60" s="434"/>
      <c r="CY60" s="434"/>
      <c r="CZ60" s="434"/>
      <c r="DA60" s="434"/>
      <c r="DB60" s="434"/>
      <c r="DC60" s="434"/>
      <c r="DD60" s="434"/>
      <c r="DE60" s="434"/>
      <c r="DF60" s="434"/>
      <c r="DG60" s="434"/>
      <c r="DH60" s="434"/>
      <c r="DI60" s="434"/>
      <c r="DJ60" s="434"/>
      <c r="DK60" s="434"/>
      <c r="DL60" s="434"/>
      <c r="DM60" s="434"/>
      <c r="DN60" s="434"/>
      <c r="DO60" s="434"/>
      <c r="DP60" s="434"/>
      <c r="DQ60" s="434"/>
      <c r="DR60" s="434"/>
      <c r="DS60" s="434"/>
      <c r="DT60" s="434"/>
      <c r="DU60" s="434"/>
      <c r="DV60" s="434"/>
      <c r="DW60" s="434"/>
      <c r="DX60" s="434"/>
      <c r="DY60" s="434"/>
      <c r="DZ60" s="434"/>
      <c r="EA60" s="434"/>
      <c r="EB60" s="434"/>
      <c r="EC60" s="434"/>
      <c r="ED60" s="434"/>
      <c r="EE60" s="434"/>
      <c r="EF60" s="434"/>
      <c r="EG60" s="434"/>
      <c r="EH60" s="434"/>
      <c r="EI60" s="434"/>
      <c r="EJ60" s="434"/>
      <c r="EK60" s="434"/>
      <c r="EL60" s="434"/>
      <c r="EM60" s="434"/>
      <c r="EN60" s="8"/>
      <c r="EO60" s="8"/>
    </row>
    <row r="61" spans="2:145" ht="41.25" customHeight="1">
      <c r="B61" s="295"/>
      <c r="C61" s="591" t="s">
        <v>461</v>
      </c>
      <c r="D61" s="591"/>
      <c r="E61" s="591"/>
      <c r="F61" s="591"/>
      <c r="G61" s="591"/>
      <c r="H61" s="591"/>
      <c r="I61" s="591"/>
      <c r="J61" s="591"/>
      <c r="K61" s="591"/>
      <c r="L61" s="591"/>
      <c r="M61" s="591"/>
      <c r="N61" s="591"/>
      <c r="O61" s="591"/>
      <c r="P61" s="591"/>
      <c r="Q61" s="591"/>
      <c r="R61" s="591"/>
      <c r="S61" s="591"/>
      <c r="T61" s="591"/>
      <c r="U61" s="423"/>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c r="BP61" s="424"/>
      <c r="BQ61" s="424"/>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c r="DD61" s="424"/>
      <c r="DE61" s="424"/>
      <c r="DF61" s="424"/>
      <c r="DG61" s="424"/>
      <c r="DH61" s="424"/>
      <c r="DI61" s="424"/>
      <c r="DJ61" s="424"/>
      <c r="DK61" s="424"/>
      <c r="DL61" s="424"/>
      <c r="DM61" s="424"/>
      <c r="DN61" s="424"/>
      <c r="DO61" s="424"/>
      <c r="DP61" s="424"/>
      <c r="DQ61" s="424"/>
      <c r="DR61" s="424"/>
      <c r="DS61" s="424"/>
      <c r="DT61" s="424"/>
      <c r="DU61" s="424"/>
      <c r="DV61" s="424"/>
      <c r="DW61" s="424"/>
      <c r="DX61" s="424"/>
      <c r="DY61" s="424"/>
      <c r="DZ61" s="424"/>
      <c r="EA61" s="424"/>
      <c r="EB61" s="424"/>
      <c r="EC61" s="424"/>
      <c r="ED61" s="424"/>
      <c r="EE61" s="424"/>
      <c r="EF61" s="424"/>
      <c r="EG61" s="424"/>
      <c r="EH61" s="424"/>
      <c r="EI61" s="424"/>
      <c r="EJ61" s="424"/>
      <c r="EK61" s="424"/>
      <c r="EL61" s="424"/>
      <c r="EM61" s="424"/>
      <c r="EN61" s="8"/>
      <c r="EO61" s="8"/>
    </row>
    <row r="62" spans="2:145" ht="29.25" customHeight="1">
      <c r="B62" s="295"/>
      <c r="C62" s="591" t="s">
        <v>205</v>
      </c>
      <c r="D62" s="591"/>
      <c r="E62" s="591"/>
      <c r="F62" s="591"/>
      <c r="G62" s="591"/>
      <c r="H62" s="591"/>
      <c r="I62" s="591"/>
      <c r="J62" s="591"/>
      <c r="K62" s="591"/>
      <c r="L62" s="591"/>
      <c r="M62" s="591"/>
      <c r="N62" s="591"/>
      <c r="O62" s="591"/>
      <c r="P62" s="591"/>
      <c r="Q62" s="591"/>
      <c r="R62" s="591"/>
      <c r="S62" s="591"/>
      <c r="T62" s="591"/>
      <c r="U62" s="423"/>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c r="BP62" s="424"/>
      <c r="BQ62" s="424"/>
      <c r="BR62" s="424"/>
      <c r="BS62" s="424"/>
      <c r="BT62" s="424"/>
      <c r="BU62" s="424"/>
      <c r="BV62" s="424"/>
      <c r="BW62" s="424"/>
      <c r="BX62" s="424"/>
      <c r="BY62" s="424"/>
      <c r="BZ62" s="424"/>
      <c r="CA62" s="424"/>
      <c r="CB62" s="424"/>
      <c r="CC62" s="424"/>
      <c r="CD62" s="424"/>
      <c r="CE62" s="424"/>
      <c r="CF62" s="424"/>
      <c r="CG62" s="424"/>
      <c r="CH62" s="424"/>
      <c r="CI62" s="424"/>
      <c r="CJ62" s="424"/>
      <c r="CK62" s="424"/>
      <c r="CL62" s="424"/>
      <c r="CM62" s="424"/>
      <c r="CN62" s="424"/>
      <c r="CO62" s="424"/>
      <c r="CP62" s="424"/>
      <c r="CQ62" s="424"/>
      <c r="CR62" s="424"/>
      <c r="CS62" s="424"/>
      <c r="CT62" s="424"/>
      <c r="CU62" s="424"/>
      <c r="CV62" s="424"/>
      <c r="CW62" s="424"/>
      <c r="CX62" s="424"/>
      <c r="CY62" s="424"/>
      <c r="CZ62" s="424"/>
      <c r="DA62" s="424"/>
      <c r="DB62" s="424"/>
      <c r="DC62" s="424"/>
      <c r="DD62" s="424"/>
      <c r="DE62" s="424"/>
      <c r="DF62" s="424"/>
      <c r="DG62" s="424"/>
      <c r="DH62" s="424"/>
      <c r="DI62" s="424"/>
      <c r="DJ62" s="424"/>
      <c r="DK62" s="424"/>
      <c r="DL62" s="424"/>
      <c r="DM62" s="424"/>
      <c r="DN62" s="424"/>
      <c r="DO62" s="424"/>
      <c r="DP62" s="424"/>
      <c r="DQ62" s="424"/>
      <c r="DR62" s="424"/>
      <c r="DS62" s="424"/>
      <c r="DT62" s="424"/>
      <c r="DU62" s="424"/>
      <c r="DV62" s="424"/>
      <c r="DW62" s="424"/>
      <c r="DX62" s="424"/>
      <c r="DY62" s="424"/>
      <c r="DZ62" s="424"/>
      <c r="EA62" s="424"/>
      <c r="EB62" s="424"/>
      <c r="EC62" s="424"/>
      <c r="ED62" s="424"/>
      <c r="EE62" s="424"/>
      <c r="EF62" s="424"/>
      <c r="EG62" s="424"/>
      <c r="EH62" s="424"/>
      <c r="EI62" s="424"/>
      <c r="EJ62" s="424"/>
      <c r="EK62" s="424"/>
      <c r="EL62" s="424"/>
      <c r="EM62" s="424"/>
      <c r="EN62" s="8"/>
      <c r="EO62" s="8"/>
    </row>
    <row r="63" spans="2:145" ht="30" customHeight="1">
      <c r="B63" s="295" t="s">
        <v>206</v>
      </c>
      <c r="C63" s="591" t="s">
        <v>207</v>
      </c>
      <c r="D63" s="591"/>
      <c r="E63" s="591"/>
      <c r="F63" s="591"/>
      <c r="G63" s="591"/>
      <c r="H63" s="591"/>
      <c r="I63" s="591"/>
      <c r="J63" s="591"/>
      <c r="K63" s="591"/>
      <c r="L63" s="591"/>
      <c r="M63" s="591"/>
      <c r="N63" s="591"/>
      <c r="O63" s="591"/>
      <c r="P63" s="591"/>
      <c r="Q63" s="591"/>
      <c r="R63" s="591"/>
      <c r="S63" s="591"/>
      <c r="T63" s="591"/>
      <c r="U63" s="423"/>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4"/>
      <c r="BM63" s="424"/>
      <c r="BN63" s="424"/>
      <c r="BO63" s="424"/>
      <c r="BP63" s="424"/>
      <c r="BQ63" s="424"/>
      <c r="BR63" s="424"/>
      <c r="BS63" s="424"/>
      <c r="BT63" s="424"/>
      <c r="BU63" s="424"/>
      <c r="BV63" s="424"/>
      <c r="BW63" s="424"/>
      <c r="BX63" s="424"/>
      <c r="BY63" s="424"/>
      <c r="BZ63" s="424"/>
      <c r="CA63" s="424"/>
      <c r="CB63" s="424"/>
      <c r="CC63" s="424"/>
      <c r="CD63" s="424"/>
      <c r="CE63" s="424"/>
      <c r="CF63" s="424"/>
      <c r="CG63" s="424"/>
      <c r="CH63" s="424"/>
      <c r="CI63" s="424"/>
      <c r="CJ63" s="424"/>
      <c r="CK63" s="424"/>
      <c r="CL63" s="424"/>
      <c r="CM63" s="424"/>
      <c r="CN63" s="424"/>
      <c r="CO63" s="424"/>
      <c r="CP63" s="424"/>
      <c r="CQ63" s="424"/>
      <c r="CR63" s="424"/>
      <c r="CS63" s="424"/>
      <c r="CT63" s="424"/>
      <c r="CU63" s="424"/>
      <c r="CV63" s="424"/>
      <c r="CW63" s="424"/>
      <c r="CX63" s="424"/>
      <c r="CY63" s="424"/>
      <c r="CZ63" s="424"/>
      <c r="DA63" s="424"/>
      <c r="DB63" s="424"/>
      <c r="DC63" s="424"/>
      <c r="DD63" s="424"/>
      <c r="DE63" s="424"/>
      <c r="DF63" s="424"/>
      <c r="DG63" s="424"/>
      <c r="DH63" s="424"/>
      <c r="DI63" s="424"/>
      <c r="DJ63" s="424"/>
      <c r="DK63" s="424"/>
      <c r="DL63" s="424"/>
      <c r="DM63" s="424"/>
      <c r="DN63" s="424"/>
      <c r="DO63" s="424"/>
      <c r="DP63" s="424"/>
      <c r="DQ63" s="424"/>
      <c r="DR63" s="424"/>
      <c r="DS63" s="424"/>
      <c r="DT63" s="424"/>
      <c r="DU63" s="424"/>
      <c r="DV63" s="424"/>
      <c r="DW63" s="424"/>
      <c r="DX63" s="424"/>
      <c r="DY63" s="424"/>
      <c r="DZ63" s="424"/>
      <c r="EA63" s="424"/>
      <c r="EB63" s="424"/>
      <c r="EC63" s="424"/>
      <c r="ED63" s="424"/>
      <c r="EE63" s="424"/>
      <c r="EF63" s="424"/>
      <c r="EG63" s="424"/>
      <c r="EH63" s="424"/>
      <c r="EI63" s="424"/>
      <c r="EJ63" s="424"/>
      <c r="EK63" s="424"/>
      <c r="EL63" s="424"/>
      <c r="EM63" s="424"/>
      <c r="EN63" s="8"/>
      <c r="EO63" s="8"/>
    </row>
    <row r="64" spans="2:145" ht="42" customHeight="1">
      <c r="B64" s="295"/>
      <c r="C64" s="591" t="s">
        <v>208</v>
      </c>
      <c r="D64" s="591"/>
      <c r="E64" s="591"/>
      <c r="F64" s="591"/>
      <c r="G64" s="591"/>
      <c r="H64" s="591"/>
      <c r="I64" s="591"/>
      <c r="J64" s="591"/>
      <c r="K64" s="591"/>
      <c r="L64" s="591"/>
      <c r="M64" s="591"/>
      <c r="N64" s="591"/>
      <c r="O64" s="591"/>
      <c r="P64" s="591"/>
      <c r="Q64" s="591"/>
      <c r="R64" s="591"/>
      <c r="S64" s="591"/>
      <c r="T64" s="591"/>
      <c r="U64" s="423"/>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424"/>
      <c r="BA64" s="424"/>
      <c r="BB64" s="424"/>
      <c r="BC64" s="424"/>
      <c r="BD64" s="424"/>
      <c r="BE64" s="424"/>
      <c r="BF64" s="424"/>
      <c r="BG64" s="424"/>
      <c r="BH64" s="424"/>
      <c r="BI64" s="424"/>
      <c r="BJ64" s="424"/>
      <c r="BK64" s="424"/>
      <c r="BL64" s="424"/>
      <c r="BM64" s="424"/>
      <c r="BN64" s="424"/>
      <c r="BO64" s="424"/>
      <c r="BP64" s="424"/>
      <c r="BQ64" s="424"/>
      <c r="BR64" s="424"/>
      <c r="BS64" s="424"/>
      <c r="BT64" s="424"/>
      <c r="BU64" s="424"/>
      <c r="BV64" s="424"/>
      <c r="BW64" s="424"/>
      <c r="BX64" s="424"/>
      <c r="BY64" s="424"/>
      <c r="BZ64" s="424"/>
      <c r="CA64" s="424"/>
      <c r="CB64" s="424"/>
      <c r="CC64" s="424"/>
      <c r="CD64" s="424"/>
      <c r="CE64" s="424"/>
      <c r="CF64" s="424"/>
      <c r="CG64" s="424"/>
      <c r="CH64" s="424"/>
      <c r="CI64" s="424"/>
      <c r="CJ64" s="424"/>
      <c r="CK64" s="424"/>
      <c r="CL64" s="424"/>
      <c r="CM64" s="424"/>
      <c r="CN64" s="424"/>
      <c r="CO64" s="424"/>
      <c r="CP64" s="424"/>
      <c r="CQ64" s="424"/>
      <c r="CR64" s="424"/>
      <c r="CS64" s="424"/>
      <c r="CT64" s="424"/>
      <c r="CU64" s="424"/>
      <c r="CV64" s="424"/>
      <c r="CW64" s="424"/>
      <c r="CX64" s="424"/>
      <c r="CY64" s="424"/>
      <c r="CZ64" s="424"/>
      <c r="DA64" s="424"/>
      <c r="DB64" s="424"/>
      <c r="DC64" s="424"/>
      <c r="DD64" s="424"/>
      <c r="DE64" s="424"/>
      <c r="DF64" s="424"/>
      <c r="DG64" s="424"/>
      <c r="DH64" s="424"/>
      <c r="DI64" s="424"/>
      <c r="DJ64" s="424"/>
      <c r="DK64" s="424"/>
      <c r="DL64" s="424"/>
      <c r="DM64" s="424"/>
      <c r="DN64" s="424"/>
      <c r="DO64" s="424"/>
      <c r="DP64" s="424"/>
      <c r="DQ64" s="424"/>
      <c r="DR64" s="424"/>
      <c r="DS64" s="424"/>
      <c r="DT64" s="424"/>
      <c r="DU64" s="424"/>
      <c r="DV64" s="424"/>
      <c r="DW64" s="424"/>
      <c r="DX64" s="424"/>
      <c r="DY64" s="424"/>
      <c r="DZ64" s="424"/>
      <c r="EA64" s="424"/>
      <c r="EB64" s="424"/>
      <c r="EC64" s="424"/>
      <c r="ED64" s="424"/>
      <c r="EE64" s="424"/>
      <c r="EF64" s="424"/>
      <c r="EG64" s="424"/>
      <c r="EH64" s="424"/>
      <c r="EI64" s="424"/>
      <c r="EJ64" s="424"/>
      <c r="EK64" s="424"/>
      <c r="EL64" s="424"/>
      <c r="EM64" s="424"/>
      <c r="EN64" s="8"/>
      <c r="EO64" s="8"/>
    </row>
    <row r="65" spans="2:145" ht="45.75" customHeight="1">
      <c r="B65" s="295" t="s">
        <v>209</v>
      </c>
      <c r="C65" s="591" t="s">
        <v>647</v>
      </c>
      <c r="D65" s="591"/>
      <c r="E65" s="591"/>
      <c r="F65" s="591"/>
      <c r="G65" s="591"/>
      <c r="H65" s="591"/>
      <c r="I65" s="591"/>
      <c r="J65" s="591"/>
      <c r="K65" s="591"/>
      <c r="L65" s="591"/>
      <c r="M65" s="591"/>
      <c r="N65" s="591"/>
      <c r="O65" s="591"/>
      <c r="P65" s="591"/>
      <c r="Q65" s="591"/>
      <c r="R65" s="591"/>
      <c r="S65" s="591"/>
      <c r="T65" s="591"/>
      <c r="U65" s="423"/>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c r="BK65" s="424"/>
      <c r="BL65" s="424"/>
      <c r="BM65" s="424"/>
      <c r="BN65" s="424"/>
      <c r="BO65" s="424"/>
      <c r="BP65" s="424"/>
      <c r="BQ65" s="424"/>
      <c r="BR65" s="424"/>
      <c r="BS65" s="424"/>
      <c r="BT65" s="424"/>
      <c r="BU65" s="424"/>
      <c r="BV65" s="424"/>
      <c r="BW65" s="424"/>
      <c r="BX65" s="424"/>
      <c r="BY65" s="424"/>
      <c r="BZ65" s="424"/>
      <c r="CA65" s="424"/>
      <c r="CB65" s="424"/>
      <c r="CC65" s="424"/>
      <c r="CD65" s="424"/>
      <c r="CE65" s="424"/>
      <c r="CF65" s="424"/>
      <c r="CG65" s="424"/>
      <c r="CH65" s="424"/>
      <c r="CI65" s="424"/>
      <c r="CJ65" s="424"/>
      <c r="CK65" s="424"/>
      <c r="CL65" s="424"/>
      <c r="CM65" s="424"/>
      <c r="CN65" s="424"/>
      <c r="CO65" s="424"/>
      <c r="CP65" s="424"/>
      <c r="CQ65" s="424"/>
      <c r="CR65" s="424"/>
      <c r="CS65" s="424"/>
      <c r="CT65" s="424"/>
      <c r="CU65" s="424"/>
      <c r="CV65" s="424"/>
      <c r="CW65" s="424"/>
      <c r="CX65" s="424"/>
      <c r="CY65" s="424"/>
      <c r="CZ65" s="424"/>
      <c r="DA65" s="424"/>
      <c r="DB65" s="424"/>
      <c r="DC65" s="424"/>
      <c r="DD65" s="424"/>
      <c r="DE65" s="424"/>
      <c r="DF65" s="424"/>
      <c r="DG65" s="424"/>
      <c r="DH65" s="424"/>
      <c r="DI65" s="424"/>
      <c r="DJ65" s="424"/>
      <c r="DK65" s="424"/>
      <c r="DL65" s="424"/>
      <c r="DM65" s="424"/>
      <c r="DN65" s="424"/>
      <c r="DO65" s="424"/>
      <c r="DP65" s="424"/>
      <c r="DQ65" s="424"/>
      <c r="DR65" s="424"/>
      <c r="DS65" s="424"/>
      <c r="DT65" s="424"/>
      <c r="DU65" s="424"/>
      <c r="DV65" s="424"/>
      <c r="DW65" s="424"/>
      <c r="DX65" s="424"/>
      <c r="DY65" s="424"/>
      <c r="DZ65" s="424"/>
      <c r="EA65" s="424"/>
      <c r="EB65" s="424"/>
      <c r="EC65" s="424"/>
      <c r="ED65" s="424"/>
      <c r="EE65" s="424"/>
      <c r="EF65" s="424"/>
      <c r="EG65" s="424"/>
      <c r="EH65" s="424"/>
      <c r="EI65" s="424"/>
      <c r="EJ65" s="424"/>
      <c r="EK65" s="424"/>
      <c r="EL65" s="424"/>
      <c r="EM65" s="424"/>
      <c r="EN65" s="8"/>
      <c r="EO65" s="8"/>
    </row>
    <row r="66" spans="2:145" ht="29.25" customHeight="1">
      <c r="B66" s="295"/>
      <c r="C66" s="591" t="s">
        <v>462</v>
      </c>
      <c r="D66" s="591"/>
      <c r="E66" s="591"/>
      <c r="F66" s="591"/>
      <c r="G66" s="591"/>
      <c r="H66" s="591"/>
      <c r="I66" s="591"/>
      <c r="J66" s="591"/>
      <c r="K66" s="591"/>
      <c r="L66" s="591"/>
      <c r="M66" s="591"/>
      <c r="N66" s="591"/>
      <c r="O66" s="591"/>
      <c r="P66" s="591"/>
      <c r="Q66" s="591"/>
      <c r="R66" s="591"/>
      <c r="S66" s="591"/>
      <c r="T66" s="591"/>
      <c r="U66" s="423"/>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424"/>
      <c r="BX66" s="424"/>
      <c r="BY66" s="424"/>
      <c r="BZ66" s="424"/>
      <c r="CA66" s="424"/>
      <c r="CB66" s="424"/>
      <c r="CC66" s="424"/>
      <c r="CD66" s="424"/>
      <c r="CE66" s="424"/>
      <c r="CF66" s="424"/>
      <c r="CG66" s="424"/>
      <c r="CH66" s="424"/>
      <c r="CI66" s="424"/>
      <c r="CJ66" s="424"/>
      <c r="CK66" s="424"/>
      <c r="CL66" s="424"/>
      <c r="CM66" s="424"/>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c r="DJ66" s="424"/>
      <c r="DK66" s="424"/>
      <c r="DL66" s="424"/>
      <c r="DM66" s="424"/>
      <c r="DN66" s="424"/>
      <c r="DO66" s="424"/>
      <c r="DP66" s="424"/>
      <c r="DQ66" s="424"/>
      <c r="DR66" s="424"/>
      <c r="DS66" s="424"/>
      <c r="DT66" s="424"/>
      <c r="DU66" s="424"/>
      <c r="DV66" s="424"/>
      <c r="DW66" s="424"/>
      <c r="DX66" s="424"/>
      <c r="DY66" s="424"/>
      <c r="DZ66" s="424"/>
      <c r="EA66" s="424"/>
      <c r="EB66" s="424"/>
      <c r="EC66" s="424"/>
      <c r="ED66" s="424"/>
      <c r="EE66" s="424"/>
      <c r="EF66" s="424"/>
      <c r="EG66" s="424"/>
      <c r="EH66" s="424"/>
      <c r="EI66" s="424"/>
      <c r="EJ66" s="424"/>
      <c r="EK66" s="424"/>
      <c r="EL66" s="424"/>
      <c r="EM66" s="424"/>
      <c r="EN66" s="8"/>
      <c r="EO66" s="8"/>
    </row>
    <row r="67" spans="2:145" ht="30" customHeight="1">
      <c r="B67" s="295" t="s">
        <v>210</v>
      </c>
      <c r="C67" s="591" t="s">
        <v>212</v>
      </c>
      <c r="D67" s="591"/>
      <c r="E67" s="591"/>
      <c r="F67" s="591"/>
      <c r="G67" s="591"/>
      <c r="H67" s="591"/>
      <c r="I67" s="591"/>
      <c r="J67" s="591"/>
      <c r="K67" s="591"/>
      <c r="L67" s="591"/>
      <c r="M67" s="591"/>
      <c r="N67" s="591"/>
      <c r="O67" s="591"/>
      <c r="P67" s="591"/>
      <c r="Q67" s="591"/>
      <c r="R67" s="591"/>
      <c r="S67" s="591"/>
      <c r="T67" s="591"/>
      <c r="U67" s="423"/>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c r="DJ67" s="424"/>
      <c r="DK67" s="424"/>
      <c r="DL67" s="424"/>
      <c r="DM67" s="424"/>
      <c r="DN67" s="424"/>
      <c r="DO67" s="424"/>
      <c r="DP67" s="424"/>
      <c r="DQ67" s="424"/>
      <c r="DR67" s="424"/>
      <c r="DS67" s="424"/>
      <c r="DT67" s="424"/>
      <c r="DU67" s="424"/>
      <c r="DV67" s="424"/>
      <c r="DW67" s="424"/>
      <c r="DX67" s="424"/>
      <c r="DY67" s="424"/>
      <c r="DZ67" s="424"/>
      <c r="EA67" s="424"/>
      <c r="EB67" s="424"/>
      <c r="EC67" s="424"/>
      <c r="ED67" s="424"/>
      <c r="EE67" s="424"/>
      <c r="EF67" s="424"/>
      <c r="EG67" s="424"/>
      <c r="EH67" s="424"/>
      <c r="EI67" s="424"/>
      <c r="EJ67" s="424"/>
      <c r="EK67" s="424"/>
      <c r="EL67" s="424"/>
      <c r="EM67" s="424"/>
      <c r="EN67" s="8"/>
      <c r="EO67" s="8"/>
    </row>
    <row r="68" spans="2:145" ht="41.25" customHeight="1">
      <c r="B68" s="295"/>
      <c r="C68" s="591" t="s">
        <v>463</v>
      </c>
      <c r="D68" s="591"/>
      <c r="E68" s="591"/>
      <c r="F68" s="591"/>
      <c r="G68" s="591"/>
      <c r="H68" s="591"/>
      <c r="I68" s="591"/>
      <c r="J68" s="591"/>
      <c r="K68" s="591"/>
      <c r="L68" s="591"/>
      <c r="M68" s="591"/>
      <c r="N68" s="591"/>
      <c r="O68" s="591"/>
      <c r="P68" s="591"/>
      <c r="Q68" s="591"/>
      <c r="R68" s="591"/>
      <c r="S68" s="591"/>
      <c r="T68" s="591"/>
      <c r="U68" s="423"/>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c r="BK68" s="424"/>
      <c r="BL68" s="424"/>
      <c r="BM68" s="424"/>
      <c r="BN68" s="424"/>
      <c r="BO68" s="424"/>
      <c r="BP68" s="424"/>
      <c r="BQ68" s="424"/>
      <c r="BR68" s="424"/>
      <c r="BS68" s="424"/>
      <c r="BT68" s="424"/>
      <c r="BU68" s="424"/>
      <c r="BV68" s="424"/>
      <c r="BW68" s="424"/>
      <c r="BX68" s="424"/>
      <c r="BY68" s="424"/>
      <c r="BZ68" s="424"/>
      <c r="CA68" s="424"/>
      <c r="CB68" s="424"/>
      <c r="CC68" s="424"/>
      <c r="CD68" s="424"/>
      <c r="CE68" s="424"/>
      <c r="CF68" s="424"/>
      <c r="CG68" s="424"/>
      <c r="CH68" s="424"/>
      <c r="CI68" s="424"/>
      <c r="CJ68" s="424"/>
      <c r="CK68" s="424"/>
      <c r="CL68" s="424"/>
      <c r="CM68" s="424"/>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c r="DJ68" s="424"/>
      <c r="DK68" s="424"/>
      <c r="DL68" s="424"/>
      <c r="DM68" s="424"/>
      <c r="DN68" s="424"/>
      <c r="DO68" s="424"/>
      <c r="DP68" s="424"/>
      <c r="DQ68" s="424"/>
      <c r="DR68" s="424"/>
      <c r="DS68" s="424"/>
      <c r="DT68" s="424"/>
      <c r="DU68" s="424"/>
      <c r="DV68" s="424"/>
      <c r="DW68" s="424"/>
      <c r="DX68" s="424"/>
      <c r="DY68" s="424"/>
      <c r="DZ68" s="424"/>
      <c r="EA68" s="424"/>
      <c r="EB68" s="424"/>
      <c r="EC68" s="424"/>
      <c r="ED68" s="424"/>
      <c r="EE68" s="424"/>
      <c r="EF68" s="424"/>
      <c r="EG68" s="424"/>
      <c r="EH68" s="424"/>
      <c r="EI68" s="424"/>
      <c r="EJ68" s="424"/>
      <c r="EK68" s="424"/>
      <c r="EL68" s="424"/>
      <c r="EM68" s="424"/>
      <c r="EN68" s="8"/>
      <c r="EO68" s="8"/>
    </row>
    <row r="69" spans="2:145" ht="28.5" customHeight="1">
      <c r="B69" s="295"/>
      <c r="C69" s="435" t="s">
        <v>213</v>
      </c>
      <c r="D69" s="435"/>
      <c r="E69" s="435"/>
      <c r="F69" s="435"/>
      <c r="G69" s="436"/>
      <c r="H69" s="435"/>
      <c r="I69" s="436"/>
      <c r="J69" s="435"/>
      <c r="K69" s="435"/>
      <c r="L69" s="435"/>
      <c r="M69" s="435"/>
      <c r="N69" s="435"/>
      <c r="O69" s="437"/>
      <c r="P69" s="438"/>
      <c r="Q69" s="435"/>
      <c r="R69" s="435"/>
      <c r="S69" s="435"/>
      <c r="T69" s="435"/>
      <c r="U69" s="439"/>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0"/>
      <c r="AY69" s="440"/>
      <c r="AZ69" s="440"/>
      <c r="BA69" s="440"/>
      <c r="BB69" s="440"/>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0"/>
      <c r="CF69" s="440"/>
      <c r="CG69" s="440"/>
      <c r="CH69" s="440"/>
      <c r="CI69" s="440"/>
      <c r="CJ69" s="440"/>
      <c r="CK69" s="440"/>
      <c r="CL69" s="440"/>
      <c r="CM69" s="440"/>
      <c r="CN69" s="440"/>
      <c r="CO69" s="440"/>
      <c r="CP69" s="440"/>
      <c r="CQ69" s="440"/>
      <c r="CR69" s="440"/>
      <c r="CS69" s="440"/>
      <c r="CT69" s="440"/>
      <c r="CU69" s="440"/>
      <c r="CV69" s="440"/>
      <c r="CW69" s="440"/>
      <c r="CX69" s="440"/>
      <c r="CY69" s="440"/>
      <c r="CZ69" s="440"/>
      <c r="DA69" s="440"/>
      <c r="DB69" s="440"/>
      <c r="DC69" s="440"/>
      <c r="DD69" s="440"/>
      <c r="DE69" s="440"/>
      <c r="DF69" s="440"/>
      <c r="DG69" s="440"/>
      <c r="DH69" s="440"/>
      <c r="DI69" s="440"/>
      <c r="DJ69" s="440"/>
      <c r="DK69" s="440"/>
      <c r="DL69" s="440"/>
      <c r="DM69" s="440"/>
      <c r="DN69" s="440"/>
      <c r="DO69" s="440"/>
      <c r="DP69" s="440"/>
      <c r="DQ69" s="440"/>
      <c r="DR69" s="440"/>
      <c r="DS69" s="440"/>
      <c r="DT69" s="440"/>
      <c r="DU69" s="440"/>
      <c r="DV69" s="440"/>
      <c r="DW69" s="440"/>
      <c r="DX69" s="440"/>
      <c r="DY69" s="440"/>
      <c r="DZ69" s="440"/>
      <c r="EA69" s="440"/>
      <c r="EB69" s="440"/>
      <c r="EC69" s="440"/>
      <c r="ED69" s="440"/>
      <c r="EE69" s="440"/>
      <c r="EF69" s="440"/>
      <c r="EG69" s="440"/>
      <c r="EH69" s="440"/>
      <c r="EI69" s="440"/>
      <c r="EJ69" s="440"/>
      <c r="EK69" s="440"/>
      <c r="EL69" s="440"/>
      <c r="EM69" s="440"/>
      <c r="EN69" s="8"/>
      <c r="EO69" s="8"/>
    </row>
    <row r="70" spans="2:145" ht="27.75" customHeight="1">
      <c r="B70" s="295" t="s">
        <v>211</v>
      </c>
      <c r="C70" s="591" t="s">
        <v>215</v>
      </c>
      <c r="D70" s="591"/>
      <c r="E70" s="591"/>
      <c r="F70" s="591"/>
      <c r="G70" s="591"/>
      <c r="H70" s="591"/>
      <c r="I70" s="591"/>
      <c r="J70" s="591"/>
      <c r="K70" s="591"/>
      <c r="L70" s="591"/>
      <c r="M70" s="591"/>
      <c r="N70" s="591"/>
      <c r="O70" s="591"/>
      <c r="P70" s="591"/>
      <c r="Q70" s="591"/>
      <c r="R70" s="591"/>
      <c r="S70" s="591"/>
      <c r="T70" s="591"/>
      <c r="U70" s="423"/>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c r="BW70" s="424"/>
      <c r="BX70" s="424"/>
      <c r="BY70" s="424"/>
      <c r="BZ70" s="424"/>
      <c r="CA70" s="424"/>
      <c r="CB70" s="424"/>
      <c r="CC70" s="424"/>
      <c r="CD70" s="424"/>
      <c r="CE70" s="424"/>
      <c r="CF70" s="424"/>
      <c r="CG70" s="424"/>
      <c r="CH70" s="424"/>
      <c r="CI70" s="424"/>
      <c r="CJ70" s="424"/>
      <c r="CK70" s="424"/>
      <c r="CL70" s="424"/>
      <c r="CM70" s="424"/>
      <c r="CN70" s="424"/>
      <c r="CO70" s="424"/>
      <c r="CP70" s="424"/>
      <c r="CQ70" s="424"/>
      <c r="CR70" s="424"/>
      <c r="CS70" s="424"/>
      <c r="CT70" s="424"/>
      <c r="CU70" s="424"/>
      <c r="CV70" s="424"/>
      <c r="CW70" s="424"/>
      <c r="CX70" s="424"/>
      <c r="CY70" s="424"/>
      <c r="CZ70" s="424"/>
      <c r="DA70" s="424"/>
      <c r="DB70" s="424"/>
      <c r="DC70" s="424"/>
      <c r="DD70" s="424"/>
      <c r="DE70" s="424"/>
      <c r="DF70" s="424"/>
      <c r="DG70" s="424"/>
      <c r="DH70" s="424"/>
      <c r="DI70" s="424"/>
      <c r="DJ70" s="424"/>
      <c r="DK70" s="424"/>
      <c r="DL70" s="424"/>
      <c r="DM70" s="424"/>
      <c r="DN70" s="424"/>
      <c r="DO70" s="424"/>
      <c r="DP70" s="424"/>
      <c r="DQ70" s="424"/>
      <c r="DR70" s="424"/>
      <c r="DS70" s="424"/>
      <c r="DT70" s="424"/>
      <c r="DU70" s="424"/>
      <c r="DV70" s="424"/>
      <c r="DW70" s="424"/>
      <c r="DX70" s="424"/>
      <c r="DY70" s="424"/>
      <c r="DZ70" s="424"/>
      <c r="EA70" s="424"/>
      <c r="EB70" s="424"/>
      <c r="EC70" s="424"/>
      <c r="ED70" s="424"/>
      <c r="EE70" s="424"/>
      <c r="EF70" s="424"/>
      <c r="EG70" s="424"/>
      <c r="EH70" s="424"/>
      <c r="EI70" s="424"/>
      <c r="EJ70" s="424"/>
      <c r="EK70" s="424"/>
      <c r="EL70" s="424"/>
      <c r="EM70" s="424"/>
      <c r="EN70" s="8"/>
      <c r="EO70" s="8"/>
    </row>
    <row r="71" spans="2:145" ht="12" customHeight="1">
      <c r="B71" s="295" t="s">
        <v>214</v>
      </c>
      <c r="C71" s="591" t="s">
        <v>217</v>
      </c>
      <c r="D71" s="591"/>
      <c r="E71" s="591"/>
      <c r="F71" s="591"/>
      <c r="G71" s="591"/>
      <c r="H71" s="591"/>
      <c r="I71" s="591"/>
      <c r="J71" s="591"/>
      <c r="K71" s="591"/>
      <c r="L71" s="591"/>
      <c r="M71" s="591"/>
      <c r="N71" s="591"/>
      <c r="O71" s="591"/>
      <c r="P71" s="591"/>
      <c r="Q71" s="591"/>
      <c r="R71" s="591"/>
      <c r="S71" s="591"/>
      <c r="T71" s="591"/>
      <c r="U71" s="423"/>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c r="BW71" s="424"/>
      <c r="BX71" s="424"/>
      <c r="BY71" s="424"/>
      <c r="BZ71" s="424"/>
      <c r="CA71" s="424"/>
      <c r="CB71" s="424"/>
      <c r="CC71" s="424"/>
      <c r="CD71" s="424"/>
      <c r="CE71" s="424"/>
      <c r="CF71" s="424"/>
      <c r="CG71" s="424"/>
      <c r="CH71" s="424"/>
      <c r="CI71" s="424"/>
      <c r="CJ71" s="424"/>
      <c r="CK71" s="424"/>
      <c r="CL71" s="424"/>
      <c r="CM71" s="424"/>
      <c r="CN71" s="424"/>
      <c r="CO71" s="424"/>
      <c r="CP71" s="424"/>
      <c r="CQ71" s="424"/>
      <c r="CR71" s="424"/>
      <c r="CS71" s="424"/>
      <c r="CT71" s="424"/>
      <c r="CU71" s="424"/>
      <c r="CV71" s="424"/>
      <c r="CW71" s="424"/>
      <c r="CX71" s="424"/>
      <c r="CY71" s="424"/>
      <c r="CZ71" s="424"/>
      <c r="DA71" s="424"/>
      <c r="DB71" s="424"/>
      <c r="DC71" s="424"/>
      <c r="DD71" s="424"/>
      <c r="DE71" s="424"/>
      <c r="DF71" s="424"/>
      <c r="DG71" s="424"/>
      <c r="DH71" s="424"/>
      <c r="DI71" s="424"/>
      <c r="DJ71" s="424"/>
      <c r="DK71" s="424"/>
      <c r="DL71" s="424"/>
      <c r="DM71" s="424"/>
      <c r="DN71" s="424"/>
      <c r="DO71" s="424"/>
      <c r="DP71" s="424"/>
      <c r="DQ71" s="424"/>
      <c r="DR71" s="424"/>
      <c r="DS71" s="424"/>
      <c r="DT71" s="424"/>
      <c r="DU71" s="424"/>
      <c r="DV71" s="424"/>
      <c r="DW71" s="424"/>
      <c r="DX71" s="424"/>
      <c r="DY71" s="424"/>
      <c r="DZ71" s="424"/>
      <c r="EA71" s="424"/>
      <c r="EB71" s="424"/>
      <c r="EC71" s="424"/>
      <c r="ED71" s="424"/>
      <c r="EE71" s="424"/>
      <c r="EF71" s="424"/>
      <c r="EG71" s="424"/>
      <c r="EH71" s="424"/>
      <c r="EI71" s="424"/>
      <c r="EJ71" s="424"/>
      <c r="EK71" s="424"/>
      <c r="EL71" s="424"/>
      <c r="EM71" s="424"/>
      <c r="EN71" s="8"/>
      <c r="EO71" s="8"/>
    </row>
    <row r="72" spans="2:145" ht="27" customHeight="1">
      <c r="B72" s="295" t="s">
        <v>216</v>
      </c>
      <c r="C72" s="591" t="s">
        <v>219</v>
      </c>
      <c r="D72" s="591"/>
      <c r="E72" s="591"/>
      <c r="F72" s="591"/>
      <c r="G72" s="591"/>
      <c r="H72" s="591"/>
      <c r="I72" s="591"/>
      <c r="J72" s="591"/>
      <c r="K72" s="591"/>
      <c r="L72" s="591"/>
      <c r="M72" s="591"/>
      <c r="N72" s="591"/>
      <c r="O72" s="591"/>
      <c r="P72" s="591"/>
      <c r="Q72" s="591"/>
      <c r="R72" s="591"/>
      <c r="S72" s="591"/>
      <c r="T72" s="591"/>
      <c r="U72" s="423"/>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c r="BW72" s="424"/>
      <c r="BX72" s="424"/>
      <c r="BY72" s="424"/>
      <c r="BZ72" s="424"/>
      <c r="CA72" s="424"/>
      <c r="CB72" s="424"/>
      <c r="CC72" s="424"/>
      <c r="CD72" s="424"/>
      <c r="CE72" s="424"/>
      <c r="CF72" s="424"/>
      <c r="CG72" s="424"/>
      <c r="CH72" s="424"/>
      <c r="CI72" s="424"/>
      <c r="CJ72" s="424"/>
      <c r="CK72" s="424"/>
      <c r="CL72" s="424"/>
      <c r="CM72" s="424"/>
      <c r="CN72" s="424"/>
      <c r="CO72" s="424"/>
      <c r="CP72" s="424"/>
      <c r="CQ72" s="424"/>
      <c r="CR72" s="424"/>
      <c r="CS72" s="424"/>
      <c r="CT72" s="424"/>
      <c r="CU72" s="424"/>
      <c r="CV72" s="424"/>
      <c r="CW72" s="424"/>
      <c r="CX72" s="424"/>
      <c r="CY72" s="424"/>
      <c r="CZ72" s="424"/>
      <c r="DA72" s="424"/>
      <c r="DB72" s="424"/>
      <c r="DC72" s="424"/>
      <c r="DD72" s="424"/>
      <c r="DE72" s="424"/>
      <c r="DF72" s="424"/>
      <c r="DG72" s="424"/>
      <c r="DH72" s="424"/>
      <c r="DI72" s="424"/>
      <c r="DJ72" s="424"/>
      <c r="DK72" s="424"/>
      <c r="DL72" s="424"/>
      <c r="DM72" s="424"/>
      <c r="DN72" s="424"/>
      <c r="DO72" s="424"/>
      <c r="DP72" s="424"/>
      <c r="DQ72" s="424"/>
      <c r="DR72" s="424"/>
      <c r="DS72" s="424"/>
      <c r="DT72" s="424"/>
      <c r="DU72" s="424"/>
      <c r="DV72" s="424"/>
      <c r="DW72" s="424"/>
      <c r="DX72" s="424"/>
      <c r="DY72" s="424"/>
      <c r="DZ72" s="424"/>
      <c r="EA72" s="424"/>
      <c r="EB72" s="424"/>
      <c r="EC72" s="424"/>
      <c r="ED72" s="424"/>
      <c r="EE72" s="424"/>
      <c r="EF72" s="424"/>
      <c r="EG72" s="424"/>
      <c r="EH72" s="424"/>
      <c r="EI72" s="424"/>
      <c r="EJ72" s="424"/>
      <c r="EK72" s="424"/>
      <c r="EL72" s="424"/>
      <c r="EM72" s="424"/>
      <c r="EN72" s="8"/>
      <c r="EO72" s="8"/>
    </row>
    <row r="73" spans="2:145" ht="27" customHeight="1">
      <c r="B73" s="295" t="s">
        <v>218</v>
      </c>
      <c r="C73" s="591" t="s">
        <v>221</v>
      </c>
      <c r="D73" s="591"/>
      <c r="E73" s="591"/>
      <c r="F73" s="591"/>
      <c r="G73" s="591"/>
      <c r="H73" s="591"/>
      <c r="I73" s="591"/>
      <c r="J73" s="591"/>
      <c r="K73" s="591"/>
      <c r="L73" s="591"/>
      <c r="M73" s="591"/>
      <c r="N73" s="591"/>
      <c r="O73" s="591"/>
      <c r="P73" s="591"/>
      <c r="Q73" s="591"/>
      <c r="R73" s="591"/>
      <c r="S73" s="591"/>
      <c r="T73" s="591"/>
      <c r="U73" s="423"/>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c r="BW73" s="424"/>
      <c r="BX73" s="424"/>
      <c r="BY73" s="424"/>
      <c r="BZ73" s="424"/>
      <c r="CA73" s="424"/>
      <c r="CB73" s="424"/>
      <c r="CC73" s="424"/>
      <c r="CD73" s="424"/>
      <c r="CE73" s="424"/>
      <c r="CF73" s="424"/>
      <c r="CG73" s="424"/>
      <c r="CH73" s="424"/>
      <c r="CI73" s="424"/>
      <c r="CJ73" s="424"/>
      <c r="CK73" s="424"/>
      <c r="CL73" s="424"/>
      <c r="CM73" s="424"/>
      <c r="CN73" s="424"/>
      <c r="CO73" s="424"/>
      <c r="CP73" s="424"/>
      <c r="CQ73" s="424"/>
      <c r="CR73" s="424"/>
      <c r="CS73" s="424"/>
      <c r="CT73" s="424"/>
      <c r="CU73" s="424"/>
      <c r="CV73" s="424"/>
      <c r="CW73" s="424"/>
      <c r="CX73" s="424"/>
      <c r="CY73" s="424"/>
      <c r="CZ73" s="424"/>
      <c r="DA73" s="424"/>
      <c r="DB73" s="424"/>
      <c r="DC73" s="424"/>
      <c r="DD73" s="424"/>
      <c r="DE73" s="424"/>
      <c r="DF73" s="424"/>
      <c r="DG73" s="424"/>
      <c r="DH73" s="424"/>
      <c r="DI73" s="424"/>
      <c r="DJ73" s="424"/>
      <c r="DK73" s="424"/>
      <c r="DL73" s="424"/>
      <c r="DM73" s="424"/>
      <c r="DN73" s="424"/>
      <c r="DO73" s="424"/>
      <c r="DP73" s="424"/>
      <c r="DQ73" s="424"/>
      <c r="DR73" s="424"/>
      <c r="DS73" s="424"/>
      <c r="DT73" s="424"/>
      <c r="DU73" s="424"/>
      <c r="DV73" s="424"/>
      <c r="DW73" s="424"/>
      <c r="DX73" s="424"/>
      <c r="DY73" s="424"/>
      <c r="DZ73" s="424"/>
      <c r="EA73" s="424"/>
      <c r="EB73" s="424"/>
      <c r="EC73" s="424"/>
      <c r="ED73" s="424"/>
      <c r="EE73" s="424"/>
      <c r="EF73" s="424"/>
      <c r="EG73" s="424"/>
      <c r="EH73" s="424"/>
      <c r="EI73" s="424"/>
      <c r="EJ73" s="424"/>
      <c r="EK73" s="424"/>
      <c r="EL73" s="424"/>
      <c r="EM73" s="424"/>
      <c r="EN73" s="8"/>
      <c r="EO73" s="8"/>
    </row>
    <row r="74" spans="2:145" ht="12.75" customHeight="1">
      <c r="B74" s="295"/>
      <c r="C74" s="418"/>
      <c r="D74" s="418"/>
      <c r="E74" s="418"/>
      <c r="F74" s="418"/>
      <c r="G74" s="441"/>
      <c r="H74" s="418"/>
      <c r="I74" s="441"/>
      <c r="J74" s="418"/>
      <c r="K74" s="418"/>
      <c r="L74" s="418"/>
      <c r="M74" s="418"/>
      <c r="N74" s="418"/>
      <c r="O74" s="442"/>
      <c r="P74" s="418"/>
      <c r="Q74" s="442"/>
      <c r="R74" s="418"/>
      <c r="S74" s="442"/>
      <c r="T74" s="418"/>
      <c r="U74" s="423"/>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c r="BW74" s="424"/>
      <c r="BX74" s="424"/>
      <c r="BY74" s="424"/>
      <c r="BZ74" s="424"/>
      <c r="CA74" s="424"/>
      <c r="CB74" s="424"/>
      <c r="CC74" s="424"/>
      <c r="CD74" s="424"/>
      <c r="CE74" s="424"/>
      <c r="CF74" s="424"/>
      <c r="CG74" s="424"/>
      <c r="CH74" s="424"/>
      <c r="CI74" s="424"/>
      <c r="CJ74" s="424"/>
      <c r="CK74" s="424"/>
      <c r="CL74" s="424"/>
      <c r="CM74" s="424"/>
      <c r="CN74" s="424"/>
      <c r="CO74" s="424"/>
      <c r="CP74" s="424"/>
      <c r="CQ74" s="424"/>
      <c r="CR74" s="424"/>
      <c r="CS74" s="424"/>
      <c r="CT74" s="424"/>
      <c r="CU74" s="424"/>
      <c r="CV74" s="424"/>
      <c r="CW74" s="424"/>
      <c r="CX74" s="424"/>
      <c r="CY74" s="424"/>
      <c r="CZ74" s="424"/>
      <c r="DA74" s="424"/>
      <c r="DB74" s="424"/>
      <c r="DC74" s="424"/>
      <c r="DD74" s="424"/>
      <c r="DE74" s="424"/>
      <c r="DF74" s="424"/>
      <c r="DG74" s="424"/>
      <c r="DH74" s="424"/>
      <c r="DI74" s="424"/>
      <c r="DJ74" s="424"/>
      <c r="DK74" s="424"/>
      <c r="DL74" s="424"/>
      <c r="DM74" s="424"/>
      <c r="DN74" s="424"/>
      <c r="DO74" s="424"/>
      <c r="DP74" s="424"/>
      <c r="DQ74" s="424"/>
      <c r="DR74" s="424"/>
      <c r="DS74" s="424"/>
      <c r="DT74" s="424"/>
      <c r="DU74" s="424"/>
      <c r="DV74" s="424"/>
      <c r="DW74" s="424"/>
      <c r="DX74" s="424"/>
      <c r="DY74" s="424"/>
      <c r="DZ74" s="424"/>
      <c r="EA74" s="424"/>
      <c r="EB74" s="424"/>
      <c r="EC74" s="424"/>
      <c r="ED74" s="424"/>
      <c r="EE74" s="424"/>
      <c r="EF74" s="424"/>
      <c r="EG74" s="424"/>
      <c r="EH74" s="424"/>
      <c r="EI74" s="424"/>
      <c r="EJ74" s="424"/>
      <c r="EK74" s="424"/>
      <c r="EL74" s="424"/>
      <c r="EM74" s="424"/>
      <c r="EN74" s="8"/>
      <c r="EO74" s="8"/>
    </row>
    <row r="75" spans="2:145" ht="12" customHeight="1">
      <c r="B75" s="295"/>
      <c r="C75" s="6" t="s">
        <v>160</v>
      </c>
      <c r="D75" s="6"/>
      <c r="E75" s="6"/>
      <c r="F75" s="10">
        <v>20</v>
      </c>
      <c r="G75" s="489" t="s">
        <v>699</v>
      </c>
      <c r="H75" s="36" t="s">
        <v>702</v>
      </c>
      <c r="I75" s="488" t="s">
        <v>700</v>
      </c>
      <c r="J75" s="1"/>
      <c r="K75" s="1"/>
      <c r="M75" s="10" t="s">
        <v>703</v>
      </c>
      <c r="N75" s="487" t="s">
        <v>701</v>
      </c>
      <c r="P75" s="99"/>
      <c r="Q75" s="99"/>
      <c r="R75" s="99"/>
      <c r="S75" s="99"/>
      <c r="T75" s="99"/>
      <c r="V75" s="34"/>
      <c r="W75" s="34"/>
      <c r="X75" s="34"/>
      <c r="Y75" s="34"/>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BH75" s="8"/>
      <c r="BI75" s="8"/>
      <c r="BJ75" s="8"/>
      <c r="BK75" s="8"/>
      <c r="BL75" s="8"/>
      <c r="BM75" s="8"/>
      <c r="BN75" s="8"/>
      <c r="BO75" s="8"/>
      <c r="BP75" s="8"/>
      <c r="BR75" s="8"/>
      <c r="BS75" s="8"/>
      <c r="BT75" s="8"/>
      <c r="BU75" s="8"/>
      <c r="BV75" s="8"/>
      <c r="BW75" s="8"/>
      <c r="BX75" s="8"/>
      <c r="BY75" s="8"/>
      <c r="BZ75" s="8"/>
      <c r="CA75" s="8"/>
      <c r="CL75" s="8"/>
      <c r="CM75" s="8"/>
      <c r="CN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row>
    <row r="76" spans="2:145" ht="12" customHeight="1">
      <c r="B76" s="295"/>
      <c r="C76" s="99"/>
      <c r="D76" s="99"/>
      <c r="E76" s="99"/>
      <c r="F76" s="99"/>
      <c r="G76" s="100"/>
      <c r="H76" s="99"/>
      <c r="I76" s="100"/>
      <c r="J76" s="99"/>
      <c r="K76" s="99"/>
      <c r="L76" s="99"/>
      <c r="M76" s="99"/>
      <c r="N76" s="99"/>
      <c r="O76" s="101"/>
      <c r="P76" s="99"/>
      <c r="Q76" s="101"/>
      <c r="R76" s="99"/>
      <c r="S76" s="101"/>
      <c r="T76" s="99"/>
      <c r="U76" s="102"/>
      <c r="V76" s="103"/>
      <c r="W76" s="103"/>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row>
    <row r="77" spans="2:145" ht="12" customHeight="1">
      <c r="B77" s="295"/>
      <c r="C77" s="99"/>
      <c r="D77" s="99"/>
      <c r="E77" s="99"/>
      <c r="F77" s="99"/>
      <c r="G77" s="100"/>
      <c r="I77" s="100"/>
      <c r="J77" s="99"/>
      <c r="K77" s="99"/>
      <c r="L77" s="99"/>
      <c r="M77" s="99"/>
      <c r="N77" s="99"/>
      <c r="O77" s="101"/>
      <c r="P77" s="99"/>
      <c r="Q77" s="101"/>
      <c r="R77" s="99"/>
      <c r="S77" s="101"/>
      <c r="T77" s="99"/>
      <c r="U77" s="102"/>
      <c r="V77" s="103"/>
      <c r="W77" s="103"/>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row>
    <row r="78" spans="2:145" ht="12" customHeight="1">
      <c r="B78" s="295"/>
      <c r="C78" s="99"/>
      <c r="D78" s="99"/>
      <c r="E78" s="99"/>
      <c r="F78" s="99"/>
      <c r="G78" s="100"/>
      <c r="H78" s="99"/>
      <c r="I78" s="100"/>
      <c r="J78" s="99"/>
      <c r="K78" s="99"/>
      <c r="L78" s="99"/>
      <c r="M78" s="99"/>
      <c r="N78" s="99"/>
      <c r="O78" s="101"/>
      <c r="P78" s="99"/>
      <c r="Q78" s="101"/>
      <c r="R78" s="99"/>
      <c r="S78" s="101"/>
      <c r="T78" s="99"/>
      <c r="U78" s="102"/>
      <c r="V78" s="103"/>
      <c r="W78" s="103"/>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row>
    <row r="79" spans="2:145" ht="12" customHeight="1">
      <c r="B79" s="295"/>
      <c r="C79" s="99"/>
      <c r="D79" s="99"/>
      <c r="E79" s="99"/>
      <c r="F79" s="99"/>
      <c r="G79" s="100"/>
      <c r="H79" s="99"/>
      <c r="I79" s="100"/>
      <c r="J79" s="99"/>
      <c r="K79" s="99"/>
      <c r="L79" s="99"/>
      <c r="M79" s="99"/>
      <c r="N79" s="99"/>
      <c r="O79" s="101"/>
      <c r="P79" s="99"/>
      <c r="Q79" s="101"/>
      <c r="R79" s="99"/>
      <c r="S79" s="101"/>
      <c r="T79" s="99"/>
      <c r="U79" s="102"/>
      <c r="V79" s="103"/>
      <c r="W79" s="103"/>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row>
    <row r="80" spans="2:145" ht="12" customHeight="1">
      <c r="B80" s="295"/>
      <c r="C80" s="99"/>
      <c r="D80" s="99"/>
      <c r="E80" s="99"/>
      <c r="F80" s="99"/>
      <c r="G80" s="100"/>
      <c r="H80" s="99"/>
      <c r="I80" s="100"/>
      <c r="J80" s="99"/>
      <c r="K80" s="99"/>
      <c r="L80" s="99"/>
      <c r="M80" s="99"/>
      <c r="N80" s="99"/>
      <c r="O80" s="101"/>
      <c r="P80" s="99"/>
      <c r="Q80" s="101"/>
      <c r="R80" s="99"/>
      <c r="S80" s="101"/>
      <c r="T80" s="99"/>
      <c r="U80" s="102"/>
      <c r="V80" s="103"/>
      <c r="W80" s="103"/>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row>
    <row r="81" spans="2:145" ht="12" customHeight="1">
      <c r="B81" s="295"/>
      <c r="C81" s="99"/>
      <c r="E81" s="443" t="s">
        <v>223</v>
      </c>
      <c r="F81" s="99"/>
      <c r="G81" s="100"/>
      <c r="H81" s="99"/>
      <c r="I81" s="100"/>
      <c r="J81" s="99"/>
      <c r="K81" s="99"/>
      <c r="L81" s="99"/>
      <c r="M81" s="99"/>
      <c r="N81" s="99"/>
      <c r="O81" s="101"/>
      <c r="P81" s="99"/>
      <c r="Q81" s="443" t="s">
        <v>464</v>
      </c>
      <c r="R81" s="99"/>
      <c r="S81" s="2"/>
      <c r="T81" s="443"/>
      <c r="U81" s="114"/>
      <c r="V81" s="444"/>
      <c r="W81" s="444"/>
      <c r="X81" s="444"/>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Z81" s="444"/>
      <c r="CA81" s="444"/>
      <c r="CB81" s="444"/>
      <c r="CC81" s="444"/>
      <c r="CD81" s="444"/>
      <c r="CE81" s="444"/>
      <c r="CF81" s="444"/>
      <c r="CG81" s="444"/>
      <c r="CH81" s="444"/>
      <c r="CI81" s="444"/>
      <c r="CJ81" s="444"/>
      <c r="CK81" s="444"/>
      <c r="CL81" s="444"/>
      <c r="CM81" s="444"/>
      <c r="CN81" s="444"/>
      <c r="CO81" s="444"/>
      <c r="CP81" s="444"/>
      <c r="CQ81" s="444"/>
      <c r="CR81" s="444"/>
      <c r="CS81" s="444"/>
      <c r="CT81" s="444"/>
      <c r="CU81" s="444"/>
      <c r="CV81" s="444"/>
      <c r="CW81" s="444"/>
      <c r="CX81" s="444"/>
      <c r="CY81" s="444"/>
      <c r="CZ81" s="444"/>
      <c r="DA81" s="444"/>
      <c r="DB81" s="444"/>
      <c r="DC81" s="444"/>
      <c r="DD81" s="444"/>
      <c r="DE81" s="444"/>
      <c r="DF81" s="444"/>
      <c r="DG81" s="444"/>
      <c r="DH81" s="444"/>
      <c r="DI81" s="444"/>
      <c r="DJ81" s="444"/>
      <c r="DK81" s="444"/>
      <c r="DL81" s="444"/>
      <c r="DM81" s="444"/>
      <c r="DN81" s="444"/>
      <c r="DO81" s="444"/>
      <c r="DP81" s="444"/>
      <c r="DQ81" s="444"/>
      <c r="DR81" s="444"/>
      <c r="DS81" s="444"/>
      <c r="DT81" s="444"/>
      <c r="DU81" s="444"/>
      <c r="DV81" s="444"/>
      <c r="DW81" s="444"/>
      <c r="DX81" s="8"/>
      <c r="DY81" s="8"/>
      <c r="DZ81" s="8"/>
      <c r="EA81" s="8"/>
      <c r="EB81" s="8"/>
      <c r="EC81" s="8"/>
      <c r="ED81" s="8"/>
      <c r="EE81" s="8"/>
      <c r="EF81" s="8"/>
      <c r="EG81" s="8"/>
      <c r="EH81" s="8"/>
      <c r="EI81" s="8"/>
      <c r="EJ81" s="8"/>
      <c r="EK81" s="8"/>
      <c r="EL81" s="8"/>
      <c r="EM81" s="8"/>
      <c r="EN81" s="8"/>
      <c r="EO81" s="8"/>
    </row>
    <row r="82" spans="2:145" ht="12" customHeight="1">
      <c r="B82" s="295"/>
      <c r="C82" s="99"/>
      <c r="E82" s="443"/>
      <c r="F82" s="99"/>
      <c r="G82" s="100"/>
      <c r="H82" s="99"/>
      <c r="I82" s="100"/>
      <c r="J82" s="99"/>
      <c r="K82" s="99"/>
      <c r="L82" s="99"/>
      <c r="M82" s="99"/>
      <c r="N82" s="99"/>
      <c r="O82" s="101"/>
      <c r="P82" s="99"/>
      <c r="Q82" s="443"/>
      <c r="R82" s="99"/>
      <c r="S82" s="2"/>
      <c r="T82" s="443"/>
      <c r="U82" s="114"/>
      <c r="V82" s="444"/>
      <c r="W82" s="444"/>
      <c r="X82" s="444"/>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Z82" s="444"/>
      <c r="CA82" s="444"/>
      <c r="CB82" s="444"/>
      <c r="CC82" s="444"/>
      <c r="CD82" s="444"/>
      <c r="CE82" s="444"/>
      <c r="CF82" s="444"/>
      <c r="CG82" s="444"/>
      <c r="CH82" s="444"/>
      <c r="CI82" s="444"/>
      <c r="CJ82" s="444"/>
      <c r="CK82" s="444"/>
      <c r="CL82" s="444"/>
      <c r="CM82" s="444"/>
      <c r="CN82" s="444"/>
      <c r="CO82" s="444"/>
      <c r="CP82" s="444"/>
      <c r="CQ82" s="444"/>
      <c r="CR82" s="444"/>
      <c r="CS82" s="444"/>
      <c r="CT82" s="444"/>
      <c r="CU82" s="444"/>
      <c r="CV82" s="444"/>
      <c r="CW82" s="444"/>
      <c r="CX82" s="444"/>
      <c r="CY82" s="444"/>
      <c r="CZ82" s="444"/>
      <c r="DA82" s="444"/>
      <c r="DB82" s="444"/>
      <c r="DC82" s="444"/>
      <c r="DD82" s="444"/>
      <c r="DE82" s="444"/>
      <c r="DF82" s="444"/>
      <c r="DG82" s="444"/>
      <c r="DH82" s="444"/>
      <c r="DI82" s="444"/>
      <c r="DJ82" s="444"/>
      <c r="DK82" s="444"/>
      <c r="DL82" s="444"/>
      <c r="DM82" s="444"/>
      <c r="DN82" s="444"/>
      <c r="DO82" s="444"/>
      <c r="DP82" s="444"/>
      <c r="DQ82" s="444"/>
      <c r="DR82" s="444"/>
      <c r="DS82" s="444"/>
      <c r="DT82" s="444"/>
      <c r="DU82" s="444"/>
      <c r="DV82" s="444"/>
      <c r="DW82" s="444"/>
      <c r="DX82" s="8"/>
      <c r="DY82" s="8"/>
      <c r="DZ82" s="8"/>
      <c r="EA82" s="8"/>
      <c r="EB82" s="8"/>
      <c r="EC82" s="8"/>
      <c r="ED82" s="8"/>
      <c r="EE82" s="8"/>
      <c r="EF82" s="8"/>
      <c r="EG82" s="8"/>
      <c r="EH82" s="8"/>
      <c r="EI82" s="8"/>
      <c r="EJ82" s="8"/>
      <c r="EK82" s="8"/>
      <c r="EL82" s="8"/>
      <c r="EM82" s="8"/>
      <c r="EN82" s="8"/>
      <c r="EO82" s="8"/>
    </row>
    <row r="83" spans="2:145" ht="12" customHeight="1">
      <c r="B83" s="295"/>
      <c r="C83" s="99"/>
      <c r="G83" s="2"/>
      <c r="I83" s="2"/>
      <c r="O83" s="101"/>
      <c r="P83" s="99"/>
      <c r="Q83" s="443"/>
      <c r="R83" s="99"/>
      <c r="S83" s="2"/>
      <c r="T83" s="443"/>
      <c r="U83" s="114"/>
      <c r="V83" s="444"/>
      <c r="W83" s="444"/>
      <c r="X83" s="444"/>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Z83" s="444"/>
      <c r="CA83" s="444"/>
      <c r="CB83" s="444"/>
      <c r="CC83" s="444"/>
      <c r="CD83" s="444"/>
      <c r="CE83" s="444"/>
      <c r="CF83" s="444"/>
      <c r="CG83" s="444"/>
      <c r="CH83" s="444"/>
      <c r="CI83" s="444"/>
      <c r="CJ83" s="444"/>
      <c r="CK83" s="444"/>
      <c r="CL83" s="444"/>
      <c r="CM83" s="444"/>
      <c r="CN83" s="444"/>
      <c r="CO83" s="444"/>
      <c r="CP83" s="444"/>
      <c r="CQ83" s="444"/>
      <c r="CR83" s="444"/>
      <c r="CS83" s="444"/>
      <c r="CT83" s="444"/>
      <c r="CU83" s="444"/>
      <c r="CV83" s="444"/>
      <c r="CW83" s="444"/>
      <c r="CX83" s="444"/>
      <c r="CY83" s="444"/>
      <c r="CZ83" s="444"/>
      <c r="DA83" s="444"/>
      <c r="DB83" s="444"/>
      <c r="DC83" s="444"/>
      <c r="DD83" s="444"/>
      <c r="DE83" s="444"/>
      <c r="DF83" s="444"/>
      <c r="DG83" s="444"/>
      <c r="DH83" s="444"/>
      <c r="DI83" s="444"/>
      <c r="DJ83" s="444"/>
      <c r="DK83" s="444"/>
      <c r="DL83" s="444"/>
      <c r="DM83" s="444"/>
      <c r="DN83" s="444"/>
      <c r="DO83" s="444"/>
      <c r="DP83" s="444"/>
      <c r="DQ83" s="444"/>
      <c r="DR83" s="444"/>
      <c r="DS83" s="444"/>
      <c r="DT83" s="444"/>
      <c r="DU83" s="444"/>
      <c r="DV83" s="444"/>
      <c r="DW83" s="444"/>
      <c r="DX83" s="8"/>
      <c r="DY83" s="8"/>
      <c r="DZ83" s="8"/>
      <c r="EA83" s="8"/>
      <c r="EB83" s="8"/>
      <c r="EC83" s="8"/>
      <c r="ED83" s="8"/>
      <c r="EE83" s="8"/>
      <c r="EF83" s="8"/>
      <c r="EG83" s="8"/>
      <c r="EH83" s="8"/>
      <c r="EI83" s="8"/>
      <c r="EJ83" s="8"/>
      <c r="EK83" s="8"/>
      <c r="EL83" s="8"/>
      <c r="EM83" s="8"/>
      <c r="EN83" s="8"/>
      <c r="EO83" s="8"/>
    </row>
    <row r="84" spans="2:145" ht="12" customHeight="1">
      <c r="B84" s="295" t="s">
        <v>704</v>
      </c>
      <c r="C84" s="99"/>
      <c r="E84" s="24" t="s">
        <v>705</v>
      </c>
      <c r="F84" s="4"/>
      <c r="G84" s="4"/>
      <c r="H84" s="4"/>
      <c r="I84" s="4"/>
      <c r="J84" s="35"/>
      <c r="K84" s="26"/>
      <c r="O84" s="1095">
        <f>euro</f>
        <v>1</v>
      </c>
      <c r="P84" s="1095"/>
      <c r="Q84" s="1095"/>
      <c r="R84" s="99"/>
      <c r="S84" s="2"/>
      <c r="T84" s="443"/>
      <c r="U84" s="114"/>
      <c r="V84" s="444"/>
      <c r="W84" s="444"/>
      <c r="X84" s="444"/>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Z84" s="444"/>
      <c r="CA84" s="444"/>
      <c r="CB84" s="444"/>
      <c r="CC84" s="444"/>
      <c r="CD84" s="444"/>
      <c r="CE84" s="444"/>
      <c r="CF84" s="444"/>
      <c r="CG84" s="444"/>
      <c r="CH84" s="444"/>
      <c r="CI84" s="444"/>
      <c r="CJ84" s="444"/>
      <c r="CK84" s="444"/>
      <c r="CL84" s="444"/>
      <c r="CM84" s="444"/>
      <c r="CN84" s="444"/>
      <c r="CO84" s="444"/>
      <c r="CP84" s="444"/>
      <c r="CQ84" s="444"/>
      <c r="CR84" s="444"/>
      <c r="CS84" s="444"/>
      <c r="CT84" s="444"/>
      <c r="CU84" s="444"/>
      <c r="CV84" s="444"/>
      <c r="CW84" s="444"/>
      <c r="CX84" s="444"/>
      <c r="CY84" s="444"/>
      <c r="CZ84" s="444"/>
      <c r="DA84" s="444"/>
      <c r="DB84" s="444"/>
      <c r="DC84" s="444"/>
      <c r="DD84" s="444"/>
      <c r="DE84" s="444"/>
      <c r="DF84" s="444"/>
      <c r="DG84" s="444"/>
      <c r="DH84" s="444"/>
      <c r="DI84" s="444"/>
      <c r="DJ84" s="444"/>
      <c r="DK84" s="444"/>
      <c r="DL84" s="444"/>
      <c r="DM84" s="444"/>
      <c r="DN84" s="444"/>
      <c r="DO84" s="444"/>
      <c r="DP84" s="444"/>
      <c r="DQ84" s="444"/>
      <c r="DR84" s="444"/>
      <c r="DS84" s="444"/>
      <c r="DT84" s="444"/>
      <c r="DU84" s="444"/>
      <c r="DV84" s="444"/>
      <c r="DW84" s="444"/>
      <c r="DX84" s="8"/>
      <c r="DY84" s="8"/>
      <c r="DZ84" s="8"/>
      <c r="EA84" s="8"/>
      <c r="EB84" s="8"/>
      <c r="EC84" s="8"/>
      <c r="ED84" s="8"/>
      <c r="EE84" s="8"/>
      <c r="EF84" s="8"/>
      <c r="EG84" s="8"/>
      <c r="EH84" s="8"/>
      <c r="EI84" s="8"/>
      <c r="EJ84" s="8"/>
      <c r="EK84" s="8"/>
      <c r="EL84" s="8"/>
      <c r="EM84" s="8"/>
      <c r="EN84" s="8"/>
      <c r="EO84" s="8"/>
    </row>
    <row r="85" spans="2:145" ht="12" customHeight="1">
      <c r="B85" s="295"/>
      <c r="C85" s="99"/>
      <c r="D85" s="99"/>
      <c r="E85" s="99"/>
      <c r="F85" s="99"/>
      <c r="G85" s="100"/>
      <c r="H85" s="99"/>
      <c r="I85" s="100"/>
      <c r="J85" s="99"/>
      <c r="K85" s="99"/>
      <c r="L85" s="99"/>
      <c r="M85" s="99"/>
      <c r="N85" s="99"/>
      <c r="O85" s="101"/>
      <c r="P85" s="99"/>
      <c r="Q85" s="101"/>
      <c r="R85" s="99"/>
      <c r="S85" s="101"/>
      <c r="T85" s="99"/>
      <c r="U85" s="102"/>
      <c r="V85" s="103"/>
      <c r="W85" s="103"/>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row>
    <row r="86" spans="2:145" ht="54" customHeight="1">
      <c r="B86" s="295"/>
      <c r="C86" s="594" t="s">
        <v>697</v>
      </c>
      <c r="D86" s="594"/>
      <c r="E86" s="614" t="s">
        <v>696</v>
      </c>
      <c r="F86" s="591"/>
      <c r="G86" s="591"/>
      <c r="H86" s="591"/>
      <c r="I86" s="591"/>
      <c r="J86" s="591"/>
      <c r="K86" s="591"/>
      <c r="L86" s="591"/>
      <c r="M86" s="591"/>
      <c r="N86" s="591"/>
      <c r="O86" s="591"/>
      <c r="P86" s="591"/>
      <c r="Q86" s="591"/>
      <c r="R86" s="591"/>
      <c r="S86" s="591"/>
      <c r="T86" s="591"/>
      <c r="U86" s="423"/>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4"/>
      <c r="BL86" s="424"/>
      <c r="BM86" s="424"/>
      <c r="BN86" s="424"/>
      <c r="BO86" s="424"/>
      <c r="BP86" s="424"/>
      <c r="BQ86" s="424"/>
      <c r="BR86" s="424"/>
      <c r="BS86" s="424"/>
      <c r="BT86" s="424"/>
      <c r="BU86" s="424"/>
      <c r="BV86" s="424"/>
      <c r="BW86" s="424"/>
      <c r="BX86" s="424"/>
      <c r="BY86" s="424"/>
      <c r="BZ86" s="424"/>
      <c r="CA86" s="424"/>
      <c r="CB86" s="424"/>
      <c r="CC86" s="424"/>
      <c r="CD86" s="424"/>
      <c r="CE86" s="424"/>
      <c r="CF86" s="424"/>
      <c r="CG86" s="424"/>
      <c r="CH86" s="424"/>
      <c r="CI86" s="424"/>
      <c r="CJ86" s="424"/>
      <c r="CK86" s="424"/>
      <c r="CL86" s="424"/>
      <c r="CM86" s="424"/>
      <c r="CN86" s="424"/>
      <c r="CO86" s="424"/>
      <c r="CP86" s="424"/>
      <c r="CQ86" s="424"/>
      <c r="CR86" s="424"/>
      <c r="CS86" s="424"/>
      <c r="CT86" s="424"/>
      <c r="CU86" s="424"/>
      <c r="CV86" s="424"/>
      <c r="CW86" s="424"/>
      <c r="CX86" s="424"/>
      <c r="CY86" s="424"/>
      <c r="CZ86" s="424"/>
      <c r="DA86" s="424"/>
      <c r="DB86" s="424"/>
      <c r="DC86" s="424"/>
      <c r="DD86" s="424"/>
      <c r="DE86" s="424"/>
      <c r="DF86" s="424"/>
      <c r="DG86" s="424"/>
      <c r="DH86" s="424"/>
      <c r="DI86" s="424"/>
      <c r="DJ86" s="424"/>
      <c r="DK86" s="424"/>
      <c r="DL86" s="424"/>
      <c r="DM86" s="424"/>
      <c r="DN86" s="424"/>
      <c r="DO86" s="424"/>
      <c r="DP86" s="424"/>
      <c r="DQ86" s="424"/>
      <c r="DR86" s="424"/>
      <c r="DS86" s="424"/>
      <c r="DT86" s="424"/>
      <c r="DU86" s="424"/>
      <c r="DV86" s="424"/>
      <c r="DW86" s="424"/>
      <c r="DX86" s="424"/>
      <c r="DY86" s="424"/>
      <c r="DZ86" s="424"/>
      <c r="EA86" s="424"/>
      <c r="EB86" s="424"/>
      <c r="EC86" s="424"/>
      <c r="ED86" s="424"/>
      <c r="EE86" s="424"/>
      <c r="EF86" s="424"/>
      <c r="EG86" s="424"/>
      <c r="EH86" s="424"/>
      <c r="EI86" s="424"/>
      <c r="EJ86" s="424"/>
      <c r="EK86" s="424"/>
      <c r="EL86" s="424"/>
      <c r="EM86" s="424"/>
      <c r="EN86" s="8"/>
      <c r="EO86" s="8"/>
    </row>
    <row r="87" spans="3:145" ht="12" customHeight="1">
      <c r="C87" s="445"/>
      <c r="D87" s="445"/>
      <c r="E87" s="445"/>
      <c r="F87" s="445"/>
      <c r="G87" s="446"/>
      <c r="H87" s="445"/>
      <c r="I87" s="446"/>
      <c r="J87" s="445"/>
      <c r="K87" s="445"/>
      <c r="L87" s="445"/>
      <c r="M87" s="445"/>
      <c r="N87" s="445"/>
      <c r="O87" s="447"/>
      <c r="P87" s="448"/>
      <c r="Q87" s="447"/>
      <c r="R87" s="445"/>
      <c r="S87" s="447"/>
      <c r="T87" s="445"/>
      <c r="U87" s="111"/>
      <c r="V87" s="449"/>
      <c r="W87" s="449"/>
      <c r="X87" s="449"/>
      <c r="Y87" s="449"/>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49"/>
      <c r="AY87" s="449"/>
      <c r="AZ87" s="449"/>
      <c r="BA87" s="449"/>
      <c r="BB87" s="449"/>
      <c r="BC87" s="449"/>
      <c r="BD87" s="449"/>
      <c r="BE87" s="449"/>
      <c r="BF87" s="449"/>
      <c r="BG87" s="449"/>
      <c r="BH87" s="449"/>
      <c r="BI87" s="449"/>
      <c r="BJ87" s="449"/>
      <c r="BK87" s="449"/>
      <c r="BL87" s="449"/>
      <c r="BM87" s="449"/>
      <c r="BN87" s="449"/>
      <c r="BO87" s="449"/>
      <c r="BP87" s="449"/>
      <c r="BQ87" s="449"/>
      <c r="BR87" s="449"/>
      <c r="BS87" s="449"/>
      <c r="BT87" s="449"/>
      <c r="BU87" s="449"/>
      <c r="BV87" s="449"/>
      <c r="BW87" s="449"/>
      <c r="BX87" s="449"/>
      <c r="BY87" s="449"/>
      <c r="BZ87" s="449"/>
      <c r="CA87" s="449"/>
      <c r="CB87" s="449"/>
      <c r="CC87" s="449"/>
      <c r="CD87" s="449"/>
      <c r="CE87" s="449"/>
      <c r="CF87" s="449"/>
      <c r="CG87" s="449"/>
      <c r="CH87" s="449"/>
      <c r="CI87" s="449"/>
      <c r="CJ87" s="449"/>
      <c r="CK87" s="449"/>
      <c r="CL87" s="449"/>
      <c r="CM87" s="449"/>
      <c r="CN87" s="449"/>
      <c r="CO87" s="449"/>
      <c r="CP87" s="449"/>
      <c r="CQ87" s="449"/>
      <c r="CR87" s="449"/>
      <c r="CS87" s="449"/>
      <c r="CT87" s="449"/>
      <c r="CU87" s="449"/>
      <c r="CV87" s="449"/>
      <c r="CW87" s="449"/>
      <c r="CX87" s="449"/>
      <c r="CY87" s="449"/>
      <c r="CZ87" s="449"/>
      <c r="DA87" s="449"/>
      <c r="DB87" s="449"/>
      <c r="DC87" s="449"/>
      <c r="DD87" s="449"/>
      <c r="DE87" s="449"/>
      <c r="DF87" s="449"/>
      <c r="DG87" s="449"/>
      <c r="DH87" s="449"/>
      <c r="DI87" s="449"/>
      <c r="DJ87" s="449"/>
      <c r="DK87" s="449"/>
      <c r="DL87" s="449"/>
      <c r="DM87" s="449"/>
      <c r="DN87" s="449"/>
      <c r="DO87" s="449"/>
      <c r="DP87" s="449"/>
      <c r="DQ87" s="449"/>
      <c r="DR87" s="449"/>
      <c r="DS87" s="449"/>
      <c r="DT87" s="449"/>
      <c r="DU87" s="449"/>
      <c r="DV87" s="449"/>
      <c r="DW87" s="449"/>
      <c r="DX87" s="449"/>
      <c r="DY87" s="449"/>
      <c r="DZ87" s="449"/>
      <c r="EA87" s="449"/>
      <c r="EB87" s="449"/>
      <c r="EC87" s="449"/>
      <c r="ED87" s="449"/>
      <c r="EE87" s="449"/>
      <c r="EF87" s="449"/>
      <c r="EG87" s="449"/>
      <c r="EH87" s="449"/>
      <c r="EI87" s="449"/>
      <c r="EJ87" s="449"/>
      <c r="EK87" s="449"/>
      <c r="EL87" s="449"/>
      <c r="EM87" s="449"/>
      <c r="EN87" s="8"/>
      <c r="EO87" s="8"/>
    </row>
    <row r="88" spans="3:145" ht="12" customHeight="1">
      <c r="C88" s="445"/>
      <c r="D88" s="445"/>
      <c r="E88" s="445"/>
      <c r="F88" s="445"/>
      <c r="G88" s="446"/>
      <c r="H88" s="445"/>
      <c r="I88" s="446"/>
      <c r="J88" s="445"/>
      <c r="K88" s="445"/>
      <c r="L88" s="445"/>
      <c r="M88" s="445"/>
      <c r="N88" s="445"/>
      <c r="O88" s="447"/>
      <c r="P88" s="448"/>
      <c r="Q88" s="447"/>
      <c r="R88" s="445"/>
      <c r="S88" s="447"/>
      <c r="T88" s="445"/>
      <c r="U88" s="111"/>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c r="CW88" s="449"/>
      <c r="CX88" s="449"/>
      <c r="CY88" s="449"/>
      <c r="CZ88" s="449"/>
      <c r="DA88" s="449"/>
      <c r="DB88" s="449"/>
      <c r="DC88" s="449"/>
      <c r="DD88" s="449"/>
      <c r="DE88" s="449"/>
      <c r="DF88" s="449"/>
      <c r="DG88" s="449"/>
      <c r="DH88" s="449"/>
      <c r="DI88" s="449"/>
      <c r="DJ88" s="449"/>
      <c r="DK88" s="449"/>
      <c r="DL88" s="449"/>
      <c r="DM88" s="449"/>
      <c r="DN88" s="449"/>
      <c r="DO88" s="449"/>
      <c r="DP88" s="449"/>
      <c r="DQ88" s="449"/>
      <c r="DR88" s="449"/>
      <c r="DS88" s="449"/>
      <c r="DT88" s="449"/>
      <c r="DU88" s="449"/>
      <c r="DV88" s="449"/>
      <c r="DW88" s="449"/>
      <c r="DX88" s="449"/>
      <c r="DY88" s="449"/>
      <c r="DZ88" s="449"/>
      <c r="EA88" s="449"/>
      <c r="EB88" s="449"/>
      <c r="EC88" s="449"/>
      <c r="ED88" s="449"/>
      <c r="EE88" s="449"/>
      <c r="EF88" s="449"/>
      <c r="EG88" s="449"/>
      <c r="EH88" s="449"/>
      <c r="EI88" s="449"/>
      <c r="EJ88" s="449"/>
      <c r="EK88" s="449"/>
      <c r="EL88" s="449"/>
      <c r="EM88" s="449"/>
      <c r="EN88" s="8"/>
      <c r="EO88" s="8"/>
    </row>
    <row r="89" spans="3:145" ht="12" customHeight="1">
      <c r="C89" s="445"/>
      <c r="D89" s="445"/>
      <c r="E89" s="445"/>
      <c r="F89" s="445"/>
      <c r="G89" s="446"/>
      <c r="H89" s="445"/>
      <c r="I89" s="446"/>
      <c r="J89" s="445"/>
      <c r="K89" s="445"/>
      <c r="L89" s="445"/>
      <c r="M89" s="445"/>
      <c r="N89" s="445"/>
      <c r="O89" s="447"/>
      <c r="P89" s="448"/>
      <c r="Q89" s="447"/>
      <c r="R89" s="445"/>
      <c r="S89" s="447"/>
      <c r="T89" s="445"/>
      <c r="U89" s="111"/>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c r="CW89" s="449"/>
      <c r="CX89" s="449"/>
      <c r="CY89" s="449"/>
      <c r="CZ89" s="449"/>
      <c r="DA89" s="449"/>
      <c r="DB89" s="449"/>
      <c r="DC89" s="449"/>
      <c r="DD89" s="449"/>
      <c r="DE89" s="449"/>
      <c r="DF89" s="449"/>
      <c r="DG89" s="449"/>
      <c r="DH89" s="449"/>
      <c r="DI89" s="449"/>
      <c r="DJ89" s="449"/>
      <c r="DK89" s="449"/>
      <c r="DL89" s="449"/>
      <c r="DM89" s="449"/>
      <c r="DN89" s="449"/>
      <c r="DO89" s="449"/>
      <c r="DP89" s="449"/>
      <c r="DQ89" s="449"/>
      <c r="DR89" s="449"/>
      <c r="DS89" s="449"/>
      <c r="DT89" s="449"/>
      <c r="DU89" s="449"/>
      <c r="DV89" s="449"/>
      <c r="DW89" s="449"/>
      <c r="DX89" s="449"/>
      <c r="DY89" s="449"/>
      <c r="DZ89" s="449"/>
      <c r="EA89" s="449"/>
      <c r="EB89" s="449"/>
      <c r="EC89" s="449"/>
      <c r="ED89" s="449"/>
      <c r="EE89" s="449"/>
      <c r="EF89" s="449"/>
      <c r="EG89" s="449"/>
      <c r="EH89" s="449"/>
      <c r="EI89" s="449"/>
      <c r="EJ89" s="449"/>
      <c r="EK89" s="449"/>
      <c r="EL89" s="449"/>
      <c r="EM89" s="449"/>
      <c r="EN89" s="8"/>
      <c r="EO89" s="8"/>
    </row>
    <row r="90" spans="3:145" ht="12" customHeight="1">
      <c r="C90" s="445"/>
      <c r="D90" s="445"/>
      <c r="E90" s="445"/>
      <c r="F90" s="445"/>
      <c r="G90" s="446"/>
      <c r="H90" s="445"/>
      <c r="I90" s="446"/>
      <c r="J90" s="445"/>
      <c r="K90" s="445"/>
      <c r="L90" s="445"/>
      <c r="M90" s="445"/>
      <c r="N90" s="445"/>
      <c r="O90" s="447"/>
      <c r="P90" s="448"/>
      <c r="Q90" s="447"/>
      <c r="R90" s="445"/>
      <c r="S90" s="447"/>
      <c r="T90" s="445"/>
      <c r="U90" s="111"/>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c r="CW90" s="449"/>
      <c r="CX90" s="449"/>
      <c r="CY90" s="449"/>
      <c r="CZ90" s="449"/>
      <c r="DA90" s="449"/>
      <c r="DB90" s="449"/>
      <c r="DC90" s="449"/>
      <c r="DD90" s="449"/>
      <c r="DE90" s="449"/>
      <c r="DF90" s="449"/>
      <c r="DG90" s="449"/>
      <c r="DH90" s="449"/>
      <c r="DI90" s="449"/>
      <c r="DJ90" s="449"/>
      <c r="DK90" s="449"/>
      <c r="DL90" s="449"/>
      <c r="DM90" s="449"/>
      <c r="DN90" s="449"/>
      <c r="DO90" s="449"/>
      <c r="DP90" s="449"/>
      <c r="DQ90" s="449"/>
      <c r="DR90" s="449"/>
      <c r="DS90" s="449"/>
      <c r="DT90" s="449"/>
      <c r="DU90" s="449"/>
      <c r="DV90" s="449"/>
      <c r="DW90" s="449"/>
      <c r="DX90" s="449"/>
      <c r="DY90" s="449"/>
      <c r="DZ90" s="449"/>
      <c r="EA90" s="449"/>
      <c r="EB90" s="449"/>
      <c r="EC90" s="449"/>
      <c r="ED90" s="449"/>
      <c r="EE90" s="449"/>
      <c r="EF90" s="449"/>
      <c r="EG90" s="449"/>
      <c r="EH90" s="449"/>
      <c r="EI90" s="449"/>
      <c r="EJ90" s="449"/>
      <c r="EK90" s="449"/>
      <c r="EL90" s="449"/>
      <c r="EM90" s="449"/>
      <c r="EN90" s="8"/>
      <c r="EO90" s="8"/>
    </row>
    <row r="91" spans="3:145" ht="12" customHeight="1">
      <c r="C91" s="467" t="s">
        <v>685</v>
      </c>
      <c r="D91" s="445"/>
      <c r="E91" s="445"/>
      <c r="F91" s="445"/>
      <c r="G91" s="446"/>
      <c r="H91" s="445"/>
      <c r="I91" s="446"/>
      <c r="J91" s="445"/>
      <c r="K91" s="445"/>
      <c r="L91" s="445"/>
      <c r="M91" s="445"/>
      <c r="N91" s="445"/>
      <c r="O91" s="447"/>
      <c r="P91" s="448"/>
      <c r="Q91" s="447"/>
      <c r="R91" s="445"/>
      <c r="S91" s="447"/>
      <c r="T91" s="445"/>
      <c r="U91" s="111"/>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49"/>
      <c r="AY91" s="449"/>
      <c r="AZ91" s="449"/>
      <c r="BA91" s="449"/>
      <c r="BB91" s="449"/>
      <c r="BC91" s="449"/>
      <c r="BD91" s="449"/>
      <c r="BE91" s="449"/>
      <c r="BF91" s="449"/>
      <c r="BG91" s="449"/>
      <c r="BH91" s="449"/>
      <c r="BI91" s="449"/>
      <c r="BJ91" s="449"/>
      <c r="BK91" s="449"/>
      <c r="BL91" s="449"/>
      <c r="BM91" s="449"/>
      <c r="BN91" s="449"/>
      <c r="BO91" s="449"/>
      <c r="BP91" s="449"/>
      <c r="BQ91" s="449"/>
      <c r="BR91" s="449"/>
      <c r="BS91" s="449"/>
      <c r="BT91" s="449"/>
      <c r="BU91" s="449"/>
      <c r="BV91" s="449"/>
      <c r="BW91" s="449"/>
      <c r="BX91" s="449"/>
      <c r="BY91" s="449"/>
      <c r="BZ91" s="449"/>
      <c r="CA91" s="449"/>
      <c r="CB91" s="449"/>
      <c r="CC91" s="449"/>
      <c r="CD91" s="449"/>
      <c r="CE91" s="449"/>
      <c r="CF91" s="449"/>
      <c r="CG91" s="449"/>
      <c r="CH91" s="449"/>
      <c r="CI91" s="449"/>
      <c r="CJ91" s="449"/>
      <c r="CK91" s="449"/>
      <c r="CL91" s="449"/>
      <c r="CM91" s="449"/>
      <c r="CN91" s="449"/>
      <c r="CO91" s="449"/>
      <c r="CP91" s="449"/>
      <c r="CQ91" s="449"/>
      <c r="CR91" s="449"/>
      <c r="CS91" s="449"/>
      <c r="CT91" s="449"/>
      <c r="CU91" s="449"/>
      <c r="CV91" s="449"/>
      <c r="CW91" s="449"/>
      <c r="CX91" s="449"/>
      <c r="CY91" s="449"/>
      <c r="CZ91" s="449"/>
      <c r="DA91" s="449"/>
      <c r="DB91" s="449"/>
      <c r="DC91" s="449"/>
      <c r="DD91" s="449"/>
      <c r="DE91" s="449"/>
      <c r="DF91" s="449"/>
      <c r="DG91" s="449"/>
      <c r="DH91" s="449"/>
      <c r="DI91" s="449"/>
      <c r="DJ91" s="449"/>
      <c r="DK91" s="449"/>
      <c r="DL91" s="449"/>
      <c r="DM91" s="449"/>
      <c r="DN91" s="449"/>
      <c r="DO91" s="449"/>
      <c r="DP91" s="449"/>
      <c r="DQ91" s="449"/>
      <c r="DR91" s="449"/>
      <c r="DS91" s="449"/>
      <c r="DT91" s="449"/>
      <c r="DU91" s="449"/>
      <c r="DV91" s="449"/>
      <c r="DW91" s="449"/>
      <c r="DX91" s="449"/>
      <c r="DY91" s="449"/>
      <c r="DZ91" s="449"/>
      <c r="EA91" s="449"/>
      <c r="EB91" s="449"/>
      <c r="EC91" s="449"/>
      <c r="ED91" s="449"/>
      <c r="EE91" s="449"/>
      <c r="EF91" s="449"/>
      <c r="EG91" s="449"/>
      <c r="EH91" s="449"/>
      <c r="EI91" s="449"/>
      <c r="EJ91" s="449"/>
      <c r="EK91" s="449"/>
      <c r="EL91" s="449"/>
      <c r="EM91" s="449"/>
      <c r="EN91" s="8"/>
      <c r="EO91" s="8"/>
    </row>
    <row r="92" spans="3:145" ht="12" customHeight="1">
      <c r="C92" s="13" t="s">
        <v>182</v>
      </c>
      <c r="D92" s="587" t="s">
        <v>183</v>
      </c>
      <c r="E92" s="587"/>
      <c r="F92" s="587"/>
      <c r="G92" s="587"/>
      <c r="H92" s="587"/>
      <c r="I92" s="587"/>
      <c r="J92" s="587"/>
      <c r="K92" s="587"/>
      <c r="L92" s="587"/>
      <c r="M92" s="587"/>
      <c r="N92" s="445"/>
      <c r="O92" s="447"/>
      <c r="P92" s="448"/>
      <c r="Q92" s="447"/>
      <c r="R92" s="445"/>
      <c r="S92" s="447"/>
      <c r="T92" s="445"/>
      <c r="U92" s="111"/>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49"/>
      <c r="AY92" s="449"/>
      <c r="AZ92" s="449"/>
      <c r="BA92" s="449"/>
      <c r="BB92" s="449"/>
      <c r="BC92" s="449"/>
      <c r="BD92" s="449"/>
      <c r="BE92" s="449"/>
      <c r="BF92" s="449"/>
      <c r="BG92" s="449"/>
      <c r="BH92" s="449"/>
      <c r="BI92" s="449"/>
      <c r="BJ92" s="449"/>
      <c r="BK92" s="449"/>
      <c r="BL92" s="449"/>
      <c r="BM92" s="449"/>
      <c r="BN92" s="449"/>
      <c r="BO92" s="449"/>
      <c r="BP92" s="449"/>
      <c r="BQ92" s="449"/>
      <c r="BR92" s="449"/>
      <c r="BS92" s="449"/>
      <c r="BT92" s="449"/>
      <c r="BU92" s="449"/>
      <c r="BV92" s="449"/>
      <c r="BW92" s="449"/>
      <c r="BX92" s="449"/>
      <c r="BY92" s="449"/>
      <c r="BZ92" s="449"/>
      <c r="CA92" s="449"/>
      <c r="CB92" s="449"/>
      <c r="CC92" s="449"/>
      <c r="CD92" s="449"/>
      <c r="CE92" s="449"/>
      <c r="CF92" s="449"/>
      <c r="CG92" s="449"/>
      <c r="CH92" s="449"/>
      <c r="CI92" s="449"/>
      <c r="CJ92" s="449"/>
      <c r="CK92" s="449"/>
      <c r="CL92" s="449"/>
      <c r="CM92" s="449"/>
      <c r="CN92" s="449"/>
      <c r="CO92" s="449"/>
      <c r="CP92" s="449"/>
      <c r="CQ92" s="449"/>
      <c r="CR92" s="449"/>
      <c r="CS92" s="449"/>
      <c r="CT92" s="449"/>
      <c r="CU92" s="449"/>
      <c r="CV92" s="449"/>
      <c r="CW92" s="449"/>
      <c r="CX92" s="449"/>
      <c r="CY92" s="449"/>
      <c r="CZ92" s="449"/>
      <c r="DA92" s="449"/>
      <c r="DB92" s="449"/>
      <c r="DC92" s="449"/>
      <c r="DD92" s="449"/>
      <c r="DE92" s="449"/>
      <c r="DF92" s="449"/>
      <c r="DG92" s="449"/>
      <c r="DH92" s="449"/>
      <c r="DI92" s="449"/>
      <c r="DJ92" s="449"/>
      <c r="DK92" s="449"/>
      <c r="DL92" s="449"/>
      <c r="DM92" s="449"/>
      <c r="DN92" s="449"/>
      <c r="DO92" s="449"/>
      <c r="DP92" s="449"/>
      <c r="DQ92" s="449"/>
      <c r="DR92" s="449"/>
      <c r="DS92" s="449"/>
      <c r="DT92" s="449"/>
      <c r="DU92" s="449"/>
      <c r="DV92" s="449"/>
      <c r="DW92" s="449"/>
      <c r="DX92" s="449"/>
      <c r="DY92" s="449"/>
      <c r="DZ92" s="449"/>
      <c r="EA92" s="449"/>
      <c r="EB92" s="449"/>
      <c r="EC92" s="449"/>
      <c r="ED92" s="449"/>
      <c r="EE92" s="449"/>
      <c r="EF92" s="449"/>
      <c r="EG92" s="449"/>
      <c r="EH92" s="449"/>
      <c r="EI92" s="449"/>
      <c r="EJ92" s="449"/>
      <c r="EK92" s="449"/>
      <c r="EL92" s="449"/>
      <c r="EM92" s="449"/>
      <c r="EN92" s="8"/>
      <c r="EO92" s="8"/>
    </row>
    <row r="93" spans="3:145" ht="12" customHeight="1">
      <c r="C93" s="15"/>
      <c r="D93" s="608" t="s">
        <v>184</v>
      </c>
      <c r="E93" s="608"/>
      <c r="F93" s="608"/>
      <c r="G93" s="608"/>
      <c r="H93" s="608"/>
      <c r="I93" s="608"/>
      <c r="J93" s="608"/>
      <c r="K93" s="608"/>
      <c r="L93" s="608"/>
      <c r="M93" s="608"/>
      <c r="N93" s="445"/>
      <c r="O93" s="447"/>
      <c r="P93" s="448"/>
      <c r="Q93" s="447"/>
      <c r="R93" s="445"/>
      <c r="S93" s="447"/>
      <c r="T93" s="445"/>
      <c r="U93" s="111"/>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49"/>
      <c r="BL93" s="449"/>
      <c r="BM93" s="449"/>
      <c r="BN93" s="449"/>
      <c r="BO93" s="449"/>
      <c r="BP93" s="449"/>
      <c r="BQ93" s="449"/>
      <c r="BR93" s="449"/>
      <c r="BS93" s="449"/>
      <c r="BT93" s="449"/>
      <c r="BU93" s="449"/>
      <c r="BV93" s="449"/>
      <c r="BW93" s="449"/>
      <c r="BX93" s="449"/>
      <c r="BY93" s="449"/>
      <c r="BZ93" s="449"/>
      <c r="CA93" s="449"/>
      <c r="CB93" s="449"/>
      <c r="CC93" s="449"/>
      <c r="CD93" s="449"/>
      <c r="CE93" s="449"/>
      <c r="CF93" s="449"/>
      <c r="CG93" s="449"/>
      <c r="CH93" s="449"/>
      <c r="CI93" s="449"/>
      <c r="CJ93" s="449"/>
      <c r="CK93" s="449"/>
      <c r="CL93" s="449"/>
      <c r="CM93" s="449"/>
      <c r="CN93" s="449"/>
      <c r="CO93" s="449"/>
      <c r="CP93" s="449"/>
      <c r="CQ93" s="449"/>
      <c r="CR93" s="449"/>
      <c r="CS93" s="449"/>
      <c r="CT93" s="449"/>
      <c r="CU93" s="449"/>
      <c r="CV93" s="449"/>
      <c r="CW93" s="449"/>
      <c r="CX93" s="449"/>
      <c r="CY93" s="449"/>
      <c r="CZ93" s="449"/>
      <c r="DA93" s="449"/>
      <c r="DB93" s="449"/>
      <c r="DC93" s="449"/>
      <c r="DD93" s="449"/>
      <c r="DE93" s="449"/>
      <c r="DF93" s="449"/>
      <c r="DG93" s="449"/>
      <c r="DH93" s="449"/>
      <c r="DI93" s="449"/>
      <c r="DJ93" s="449"/>
      <c r="DK93" s="449"/>
      <c r="DL93" s="449"/>
      <c r="DM93" s="449"/>
      <c r="DN93" s="449"/>
      <c r="DO93" s="449"/>
      <c r="DP93" s="449"/>
      <c r="DQ93" s="449"/>
      <c r="DR93" s="449"/>
      <c r="DS93" s="449"/>
      <c r="DT93" s="449"/>
      <c r="DU93" s="449"/>
      <c r="DV93" s="449"/>
      <c r="DW93" s="449"/>
      <c r="DX93" s="449"/>
      <c r="DY93" s="449"/>
      <c r="DZ93" s="449"/>
      <c r="EA93" s="449"/>
      <c r="EB93" s="449"/>
      <c r="EC93" s="449"/>
      <c r="ED93" s="449"/>
      <c r="EE93" s="449"/>
      <c r="EF93" s="449"/>
      <c r="EG93" s="449"/>
      <c r="EH93" s="449"/>
      <c r="EI93" s="449"/>
      <c r="EJ93" s="449"/>
      <c r="EK93" s="449"/>
      <c r="EL93" s="449"/>
      <c r="EM93" s="449"/>
      <c r="EN93" s="8"/>
      <c r="EO93" s="8"/>
    </row>
    <row r="94" spans="3:145" ht="12" customHeight="1">
      <c r="C94" s="17" t="s">
        <v>444</v>
      </c>
      <c r="D94" s="468"/>
      <c r="E94" s="469" t="s">
        <v>165</v>
      </c>
      <c r="F94" s="612"/>
      <c r="G94" s="612"/>
      <c r="H94" s="612"/>
      <c r="I94" s="612"/>
      <c r="J94" s="612"/>
      <c r="K94" s="612"/>
      <c r="L94" s="612"/>
      <c r="M94" s="612"/>
      <c r="N94" s="445"/>
      <c r="O94" s="447"/>
      <c r="P94" s="448"/>
      <c r="Q94" s="447"/>
      <c r="R94" s="445"/>
      <c r="S94" s="447"/>
      <c r="T94" s="445"/>
      <c r="U94" s="111"/>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49"/>
      <c r="AY94" s="449"/>
      <c r="AZ94" s="449"/>
      <c r="BA94" s="449"/>
      <c r="BB94" s="449"/>
      <c r="BC94" s="449"/>
      <c r="BD94" s="449"/>
      <c r="BE94" s="449"/>
      <c r="BF94" s="449"/>
      <c r="BG94" s="449"/>
      <c r="BH94" s="449"/>
      <c r="BI94" s="449"/>
      <c r="BJ94" s="449"/>
      <c r="BK94" s="449"/>
      <c r="BL94" s="449"/>
      <c r="BM94" s="449"/>
      <c r="BN94" s="449"/>
      <c r="BO94" s="449"/>
      <c r="BP94" s="449"/>
      <c r="BQ94" s="449"/>
      <c r="BR94" s="449"/>
      <c r="BS94" s="449"/>
      <c r="BT94" s="449"/>
      <c r="BU94" s="449"/>
      <c r="BV94" s="449"/>
      <c r="BW94" s="449"/>
      <c r="BX94" s="449"/>
      <c r="BY94" s="449"/>
      <c r="BZ94" s="449"/>
      <c r="CA94" s="449"/>
      <c r="CB94" s="449"/>
      <c r="CC94" s="449"/>
      <c r="CD94" s="449"/>
      <c r="CE94" s="449"/>
      <c r="CF94" s="449"/>
      <c r="CG94" s="449"/>
      <c r="CH94" s="449"/>
      <c r="CI94" s="449"/>
      <c r="CJ94" s="449"/>
      <c r="CK94" s="449"/>
      <c r="CL94" s="449"/>
      <c r="CM94" s="449"/>
      <c r="CN94" s="449"/>
      <c r="CO94" s="449"/>
      <c r="CP94" s="449"/>
      <c r="CQ94" s="449"/>
      <c r="CR94" s="449"/>
      <c r="CS94" s="449"/>
      <c r="CT94" s="449"/>
      <c r="CU94" s="449"/>
      <c r="CV94" s="449"/>
      <c r="CW94" s="449"/>
      <c r="CX94" s="449"/>
      <c r="CY94" s="449"/>
      <c r="CZ94" s="449"/>
      <c r="DA94" s="449"/>
      <c r="DB94" s="449"/>
      <c r="DC94" s="449"/>
      <c r="DD94" s="449"/>
      <c r="DE94" s="449"/>
      <c r="DF94" s="449"/>
      <c r="DG94" s="449"/>
      <c r="DH94" s="449"/>
      <c r="DI94" s="449"/>
      <c r="DJ94" s="449"/>
      <c r="DK94" s="449"/>
      <c r="DL94" s="449"/>
      <c r="DM94" s="449"/>
      <c r="DN94" s="449"/>
      <c r="DO94" s="449"/>
      <c r="DP94" s="449"/>
      <c r="DQ94" s="449"/>
      <c r="DR94" s="449"/>
      <c r="DS94" s="449"/>
      <c r="DT94" s="449"/>
      <c r="DU94" s="449"/>
      <c r="DV94" s="449"/>
      <c r="DW94" s="449"/>
      <c r="DX94" s="449"/>
      <c r="DY94" s="449"/>
      <c r="DZ94" s="449"/>
      <c r="EA94" s="449"/>
      <c r="EB94" s="449"/>
      <c r="EC94" s="449"/>
      <c r="ED94" s="449"/>
      <c r="EE94" s="449"/>
      <c r="EF94" s="449"/>
      <c r="EG94" s="449"/>
      <c r="EH94" s="449"/>
      <c r="EI94" s="449"/>
      <c r="EJ94" s="449"/>
      <c r="EK94" s="449"/>
      <c r="EL94" s="449"/>
      <c r="EM94" s="449"/>
      <c r="EN94" s="8"/>
      <c r="EO94" s="8"/>
    </row>
    <row r="95" spans="3:145" ht="12" customHeight="1">
      <c r="C95" s="21" t="s">
        <v>442</v>
      </c>
      <c r="D95" s="613"/>
      <c r="E95" s="613"/>
      <c r="F95" s="613"/>
      <c r="G95" s="613"/>
      <c r="H95" s="613"/>
      <c r="I95" s="613"/>
      <c r="J95" s="613"/>
      <c r="K95" s="613"/>
      <c r="L95" s="613"/>
      <c r="M95" s="613"/>
      <c r="N95" s="445"/>
      <c r="O95" s="447"/>
      <c r="P95" s="448"/>
      <c r="Q95" s="447"/>
      <c r="R95" s="445"/>
      <c r="S95" s="447"/>
      <c r="T95" s="445"/>
      <c r="U95" s="111"/>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49"/>
      <c r="AY95" s="449"/>
      <c r="AZ95" s="449"/>
      <c r="BA95" s="449"/>
      <c r="BB95" s="449"/>
      <c r="BC95" s="449"/>
      <c r="BD95" s="449"/>
      <c r="BE95" s="449"/>
      <c r="BF95" s="449"/>
      <c r="BG95" s="449"/>
      <c r="BH95" s="449"/>
      <c r="BI95" s="449"/>
      <c r="BJ95" s="449"/>
      <c r="BK95" s="449"/>
      <c r="BL95" s="449"/>
      <c r="BM95" s="449"/>
      <c r="BN95" s="449"/>
      <c r="BO95" s="449"/>
      <c r="BP95" s="449"/>
      <c r="BQ95" s="449"/>
      <c r="BR95" s="449"/>
      <c r="BS95" s="449"/>
      <c r="BT95" s="449"/>
      <c r="BU95" s="449"/>
      <c r="BV95" s="449"/>
      <c r="BW95" s="449"/>
      <c r="BX95" s="449"/>
      <c r="BY95" s="449"/>
      <c r="BZ95" s="449"/>
      <c r="CA95" s="449"/>
      <c r="CB95" s="449"/>
      <c r="CC95" s="449"/>
      <c r="CD95" s="449"/>
      <c r="CE95" s="449"/>
      <c r="CF95" s="449"/>
      <c r="CG95" s="449"/>
      <c r="CH95" s="449"/>
      <c r="CI95" s="449"/>
      <c r="CJ95" s="449"/>
      <c r="CK95" s="449"/>
      <c r="CL95" s="449"/>
      <c r="CM95" s="449"/>
      <c r="CN95" s="449"/>
      <c r="CO95" s="449"/>
      <c r="CP95" s="449"/>
      <c r="CQ95" s="449"/>
      <c r="CR95" s="449"/>
      <c r="CS95" s="449"/>
      <c r="CT95" s="449"/>
      <c r="CU95" s="449"/>
      <c r="CV95" s="449"/>
      <c r="CW95" s="449"/>
      <c r="CX95" s="449"/>
      <c r="CY95" s="449"/>
      <c r="CZ95" s="449"/>
      <c r="DA95" s="449"/>
      <c r="DB95" s="449"/>
      <c r="DC95" s="449"/>
      <c r="DD95" s="449"/>
      <c r="DE95" s="449"/>
      <c r="DF95" s="449"/>
      <c r="DG95" s="449"/>
      <c r="DH95" s="449"/>
      <c r="DI95" s="449"/>
      <c r="DJ95" s="449"/>
      <c r="DK95" s="449"/>
      <c r="DL95" s="449"/>
      <c r="DM95" s="449"/>
      <c r="DN95" s="449"/>
      <c r="DO95" s="449"/>
      <c r="DP95" s="449"/>
      <c r="DQ95" s="449"/>
      <c r="DR95" s="449"/>
      <c r="DS95" s="449"/>
      <c r="DT95" s="449"/>
      <c r="DU95" s="449"/>
      <c r="DV95" s="449"/>
      <c r="DW95" s="449"/>
      <c r="DX95" s="449"/>
      <c r="DY95" s="449"/>
      <c r="DZ95" s="449"/>
      <c r="EA95" s="449"/>
      <c r="EB95" s="449"/>
      <c r="EC95" s="449"/>
      <c r="ED95" s="449"/>
      <c r="EE95" s="449"/>
      <c r="EF95" s="449"/>
      <c r="EG95" s="449"/>
      <c r="EH95" s="449"/>
      <c r="EI95" s="449"/>
      <c r="EJ95" s="449"/>
      <c r="EK95" s="449"/>
      <c r="EL95" s="449"/>
      <c r="EM95" s="449"/>
      <c r="EN95" s="8"/>
      <c r="EO95" s="8"/>
    </row>
    <row r="96" spans="3:145" ht="12" customHeight="1">
      <c r="C96" s="21" t="s">
        <v>684</v>
      </c>
      <c r="D96" s="611" t="s">
        <v>186</v>
      </c>
      <c r="E96" s="611"/>
      <c r="F96" s="611"/>
      <c r="G96" s="611"/>
      <c r="H96" s="611"/>
      <c r="I96" s="611"/>
      <c r="J96" s="611"/>
      <c r="K96" s="611"/>
      <c r="L96" s="611"/>
      <c r="M96" s="611"/>
      <c r="N96" s="445"/>
      <c r="O96" s="447"/>
      <c r="P96" s="448"/>
      <c r="Q96" s="447"/>
      <c r="R96" s="445"/>
      <c r="S96" s="447"/>
      <c r="T96" s="445"/>
      <c r="U96" s="111"/>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49"/>
      <c r="BN96" s="449"/>
      <c r="BO96" s="449"/>
      <c r="BP96" s="449"/>
      <c r="BQ96" s="449"/>
      <c r="BR96" s="449"/>
      <c r="BS96" s="449"/>
      <c r="BT96" s="449"/>
      <c r="BU96" s="449"/>
      <c r="BV96" s="449"/>
      <c r="BW96" s="449"/>
      <c r="BX96" s="449"/>
      <c r="BY96" s="449"/>
      <c r="BZ96" s="449"/>
      <c r="CA96" s="449"/>
      <c r="CB96" s="449"/>
      <c r="CC96" s="449"/>
      <c r="CD96" s="449"/>
      <c r="CE96" s="449"/>
      <c r="CF96" s="449"/>
      <c r="CG96" s="449"/>
      <c r="CH96" s="449"/>
      <c r="CI96" s="449"/>
      <c r="CJ96" s="449"/>
      <c r="CK96" s="449"/>
      <c r="CL96" s="449"/>
      <c r="CM96" s="449"/>
      <c r="CN96" s="449"/>
      <c r="CO96" s="449"/>
      <c r="CP96" s="449"/>
      <c r="CQ96" s="449"/>
      <c r="CR96" s="449"/>
      <c r="CS96" s="449"/>
      <c r="CT96" s="449"/>
      <c r="CU96" s="449"/>
      <c r="CV96" s="449"/>
      <c r="CW96" s="449"/>
      <c r="CX96" s="449"/>
      <c r="CY96" s="449"/>
      <c r="CZ96" s="449"/>
      <c r="DA96" s="449"/>
      <c r="DB96" s="449"/>
      <c r="DC96" s="449"/>
      <c r="DD96" s="449"/>
      <c r="DE96" s="449"/>
      <c r="DF96" s="449"/>
      <c r="DG96" s="449"/>
      <c r="DH96" s="449"/>
      <c r="DI96" s="449"/>
      <c r="DJ96" s="449"/>
      <c r="DK96" s="449"/>
      <c r="DL96" s="449"/>
      <c r="DM96" s="449"/>
      <c r="DN96" s="449"/>
      <c r="DO96" s="449"/>
      <c r="DP96" s="449"/>
      <c r="DQ96" s="449"/>
      <c r="DR96" s="449"/>
      <c r="DS96" s="449"/>
      <c r="DT96" s="449"/>
      <c r="DU96" s="449"/>
      <c r="DV96" s="449"/>
      <c r="DW96" s="449"/>
      <c r="DX96" s="449"/>
      <c r="DY96" s="449"/>
      <c r="DZ96" s="449"/>
      <c r="EA96" s="449"/>
      <c r="EB96" s="449"/>
      <c r="EC96" s="449"/>
      <c r="ED96" s="449"/>
      <c r="EE96" s="449"/>
      <c r="EF96" s="449"/>
      <c r="EG96" s="449"/>
      <c r="EH96" s="449"/>
      <c r="EI96" s="449"/>
      <c r="EJ96" s="449"/>
      <c r="EK96" s="449"/>
      <c r="EL96" s="449"/>
      <c r="EM96" s="449"/>
      <c r="EN96" s="8"/>
      <c r="EO96" s="8"/>
    </row>
    <row r="97" spans="7:145" ht="12" customHeight="1">
      <c r="G97" s="2"/>
      <c r="I97" s="2"/>
      <c r="O97" s="2"/>
      <c r="P97" s="2"/>
      <c r="Q97" s="2"/>
      <c r="R97" s="445"/>
      <c r="S97" s="447"/>
      <c r="T97" s="445"/>
      <c r="U97" s="111"/>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449"/>
      <c r="BP97" s="449"/>
      <c r="BQ97" s="449"/>
      <c r="BR97" s="449"/>
      <c r="BS97" s="449"/>
      <c r="BT97" s="449"/>
      <c r="BU97" s="449"/>
      <c r="BV97" s="449"/>
      <c r="BW97" s="449"/>
      <c r="BX97" s="449"/>
      <c r="BY97" s="449"/>
      <c r="BZ97" s="449"/>
      <c r="CA97" s="449"/>
      <c r="CB97" s="449"/>
      <c r="CC97" s="449"/>
      <c r="CD97" s="449"/>
      <c r="CE97" s="449"/>
      <c r="CF97" s="449"/>
      <c r="CG97" s="449"/>
      <c r="CH97" s="449"/>
      <c r="CI97" s="449"/>
      <c r="CJ97" s="449"/>
      <c r="CK97" s="449"/>
      <c r="CL97" s="449"/>
      <c r="CM97" s="449"/>
      <c r="CN97" s="449"/>
      <c r="CO97" s="449"/>
      <c r="CP97" s="449"/>
      <c r="CQ97" s="449"/>
      <c r="CR97" s="449"/>
      <c r="CS97" s="449"/>
      <c r="CT97" s="449"/>
      <c r="CU97" s="449"/>
      <c r="CV97" s="449"/>
      <c r="CW97" s="449"/>
      <c r="CX97" s="449"/>
      <c r="CY97" s="449"/>
      <c r="CZ97" s="449"/>
      <c r="DA97" s="449"/>
      <c r="DB97" s="449"/>
      <c r="DC97" s="449"/>
      <c r="DD97" s="449"/>
      <c r="DE97" s="449"/>
      <c r="DF97" s="449"/>
      <c r="DG97" s="449"/>
      <c r="DH97" s="449"/>
      <c r="DI97" s="449"/>
      <c r="DJ97" s="449"/>
      <c r="DK97" s="449"/>
      <c r="DL97" s="449"/>
      <c r="DM97" s="449"/>
      <c r="DN97" s="449"/>
      <c r="DO97" s="449"/>
      <c r="DP97" s="449"/>
      <c r="DQ97" s="449"/>
      <c r="DR97" s="449"/>
      <c r="DS97" s="449"/>
      <c r="DT97" s="449"/>
      <c r="DU97" s="449"/>
      <c r="DV97" s="449"/>
      <c r="DW97" s="449"/>
      <c r="DX97" s="449"/>
      <c r="DY97" s="449"/>
      <c r="DZ97" s="449"/>
      <c r="EA97" s="449"/>
      <c r="EB97" s="449"/>
      <c r="EC97" s="449"/>
      <c r="ED97" s="449"/>
      <c r="EE97" s="449"/>
      <c r="EF97" s="449"/>
      <c r="EG97" s="449"/>
      <c r="EH97" s="449"/>
      <c r="EI97" s="449"/>
      <c r="EJ97" s="449"/>
      <c r="EK97" s="449"/>
      <c r="EL97" s="449"/>
      <c r="EM97" s="449"/>
      <c r="EN97" s="8"/>
      <c r="EO97" s="8"/>
    </row>
    <row r="98" spans="7:145" ht="12" customHeight="1">
      <c r="G98" s="2"/>
      <c r="I98" s="2"/>
      <c r="O98" s="2"/>
      <c r="P98" s="2"/>
      <c r="Q98" s="2"/>
      <c r="R98" s="445"/>
      <c r="S98" s="447"/>
      <c r="T98" s="445"/>
      <c r="U98" s="111"/>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49"/>
      <c r="BX98" s="449"/>
      <c r="BY98" s="449"/>
      <c r="BZ98" s="449"/>
      <c r="CA98" s="449"/>
      <c r="CB98" s="449"/>
      <c r="CC98" s="449"/>
      <c r="CD98" s="449"/>
      <c r="CE98" s="449"/>
      <c r="CF98" s="449"/>
      <c r="CG98" s="449"/>
      <c r="CH98" s="449"/>
      <c r="CI98" s="449"/>
      <c r="CJ98" s="449"/>
      <c r="CK98" s="449"/>
      <c r="CL98" s="449"/>
      <c r="CM98" s="449"/>
      <c r="CN98" s="449"/>
      <c r="CO98" s="449"/>
      <c r="CP98" s="449"/>
      <c r="CQ98" s="449"/>
      <c r="CR98" s="449"/>
      <c r="CS98" s="449"/>
      <c r="CT98" s="449"/>
      <c r="CU98" s="449"/>
      <c r="CV98" s="449"/>
      <c r="CW98" s="449"/>
      <c r="CX98" s="449"/>
      <c r="CY98" s="449"/>
      <c r="CZ98" s="449"/>
      <c r="DA98" s="449"/>
      <c r="DB98" s="449"/>
      <c r="DC98" s="449"/>
      <c r="DD98" s="449"/>
      <c r="DE98" s="449"/>
      <c r="DF98" s="449"/>
      <c r="DG98" s="449"/>
      <c r="DH98" s="449"/>
      <c r="DI98" s="449"/>
      <c r="DJ98" s="449"/>
      <c r="DK98" s="449"/>
      <c r="DL98" s="449"/>
      <c r="DM98" s="449"/>
      <c r="DN98" s="449"/>
      <c r="DO98" s="449"/>
      <c r="DP98" s="449"/>
      <c r="DQ98" s="449"/>
      <c r="DR98" s="449"/>
      <c r="DS98" s="449"/>
      <c r="DT98" s="449"/>
      <c r="DU98" s="449"/>
      <c r="DV98" s="449"/>
      <c r="DW98" s="449"/>
      <c r="DX98" s="449"/>
      <c r="DY98" s="449"/>
      <c r="DZ98" s="449"/>
      <c r="EA98" s="449"/>
      <c r="EB98" s="449"/>
      <c r="EC98" s="449"/>
      <c r="ED98" s="449"/>
      <c r="EE98" s="449"/>
      <c r="EF98" s="449"/>
      <c r="EG98" s="449"/>
      <c r="EH98" s="449"/>
      <c r="EI98" s="449"/>
      <c r="EJ98" s="449"/>
      <c r="EK98" s="449"/>
      <c r="EL98" s="449"/>
      <c r="EM98" s="449"/>
      <c r="EN98" s="8"/>
      <c r="EO98" s="8"/>
    </row>
    <row r="99" spans="7:145" ht="12" customHeight="1">
      <c r="G99" s="2"/>
      <c r="I99" s="2"/>
      <c r="O99" s="2"/>
      <c r="P99" s="2"/>
      <c r="Q99" s="2"/>
      <c r="R99" s="445"/>
      <c r="S99" s="447"/>
      <c r="T99" s="445"/>
      <c r="U99" s="111"/>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c r="BZ99" s="449"/>
      <c r="CA99" s="449"/>
      <c r="CB99" s="449"/>
      <c r="CC99" s="449"/>
      <c r="CD99" s="449"/>
      <c r="CE99" s="449"/>
      <c r="CF99" s="449"/>
      <c r="CG99" s="449"/>
      <c r="CH99" s="449"/>
      <c r="CI99" s="449"/>
      <c r="CJ99" s="449"/>
      <c r="CK99" s="449"/>
      <c r="CL99" s="449"/>
      <c r="CM99" s="449"/>
      <c r="CN99" s="449"/>
      <c r="CO99" s="449"/>
      <c r="CP99" s="449"/>
      <c r="CQ99" s="449"/>
      <c r="CR99" s="449"/>
      <c r="CS99" s="449"/>
      <c r="CT99" s="449"/>
      <c r="CU99" s="449"/>
      <c r="CV99" s="449"/>
      <c r="CW99" s="449"/>
      <c r="CX99" s="449"/>
      <c r="CY99" s="449"/>
      <c r="CZ99" s="449"/>
      <c r="DA99" s="449"/>
      <c r="DB99" s="449"/>
      <c r="DC99" s="449"/>
      <c r="DD99" s="449"/>
      <c r="DE99" s="449"/>
      <c r="DF99" s="449"/>
      <c r="DG99" s="449"/>
      <c r="DH99" s="449"/>
      <c r="DI99" s="449"/>
      <c r="DJ99" s="449"/>
      <c r="DK99" s="449"/>
      <c r="DL99" s="449"/>
      <c r="DM99" s="449"/>
      <c r="DN99" s="449"/>
      <c r="DO99" s="449"/>
      <c r="DP99" s="449"/>
      <c r="DQ99" s="449"/>
      <c r="DR99" s="449"/>
      <c r="DS99" s="449"/>
      <c r="DT99" s="449"/>
      <c r="DU99" s="449"/>
      <c r="DV99" s="449"/>
      <c r="DW99" s="449"/>
      <c r="DX99" s="449"/>
      <c r="DY99" s="449"/>
      <c r="DZ99" s="449"/>
      <c r="EA99" s="449"/>
      <c r="EB99" s="449"/>
      <c r="EC99" s="449"/>
      <c r="ED99" s="449"/>
      <c r="EE99" s="449"/>
      <c r="EF99" s="449"/>
      <c r="EG99" s="449"/>
      <c r="EH99" s="449"/>
      <c r="EI99" s="449"/>
      <c r="EJ99" s="449"/>
      <c r="EK99" s="449"/>
      <c r="EL99" s="449"/>
      <c r="EM99" s="449"/>
      <c r="EN99" s="8"/>
      <c r="EO99" s="8"/>
    </row>
    <row r="100" spans="7:145" ht="21.75" customHeight="1">
      <c r="G100" s="2"/>
      <c r="I100" s="2"/>
      <c r="M100" s="486" t="s">
        <v>698</v>
      </c>
      <c r="O100" s="2"/>
      <c r="P100" s="2"/>
      <c r="Q100" s="2"/>
      <c r="R100" s="445"/>
      <c r="S100" s="447"/>
      <c r="T100" s="445"/>
      <c r="U100" s="111"/>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49"/>
      <c r="CW100" s="449"/>
      <c r="CX100" s="449"/>
      <c r="CY100" s="449"/>
      <c r="CZ100" s="449"/>
      <c r="DA100" s="449"/>
      <c r="DB100" s="449"/>
      <c r="DC100" s="449"/>
      <c r="DD100" s="449"/>
      <c r="DE100" s="449"/>
      <c r="DF100" s="449"/>
      <c r="DG100" s="449"/>
      <c r="DH100" s="449"/>
      <c r="DI100" s="449"/>
      <c r="DJ100" s="449"/>
      <c r="DK100" s="449"/>
      <c r="DL100" s="449"/>
      <c r="DM100" s="449"/>
      <c r="DN100" s="449"/>
      <c r="DO100" s="449"/>
      <c r="DP100" s="449"/>
      <c r="DQ100" s="449"/>
      <c r="DR100" s="449"/>
      <c r="DS100" s="449"/>
      <c r="DT100" s="449"/>
      <c r="DU100" s="449"/>
      <c r="DV100" s="449"/>
      <c r="DW100" s="449"/>
      <c r="DX100" s="449"/>
      <c r="DY100" s="449"/>
      <c r="DZ100" s="449"/>
      <c r="EA100" s="449"/>
      <c r="EB100" s="449"/>
      <c r="EC100" s="449"/>
      <c r="ED100" s="449"/>
      <c r="EE100" s="449"/>
      <c r="EF100" s="449"/>
      <c r="EG100" s="449"/>
      <c r="EH100" s="449"/>
      <c r="EI100" s="449"/>
      <c r="EJ100" s="449"/>
      <c r="EK100" s="449"/>
      <c r="EL100" s="449"/>
      <c r="EM100" s="449"/>
      <c r="EN100" s="8"/>
      <c r="EO100" s="8"/>
    </row>
    <row r="101" spans="7:145" ht="12" customHeight="1">
      <c r="G101" s="2"/>
      <c r="I101" s="2"/>
      <c r="O101" s="2"/>
      <c r="P101" s="2"/>
      <c r="Q101" s="2"/>
      <c r="R101" s="445"/>
      <c r="S101" s="447"/>
      <c r="T101" s="445"/>
      <c r="U101" s="111"/>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49"/>
      <c r="AY101" s="449"/>
      <c r="AZ101" s="449"/>
      <c r="BA101" s="449"/>
      <c r="BB101" s="449"/>
      <c r="BC101" s="449"/>
      <c r="BD101" s="449"/>
      <c r="BE101" s="449"/>
      <c r="BF101" s="449"/>
      <c r="BG101" s="449"/>
      <c r="BH101" s="449"/>
      <c r="BI101" s="449"/>
      <c r="BJ101" s="449"/>
      <c r="BK101" s="449"/>
      <c r="BL101" s="449"/>
      <c r="BM101" s="449"/>
      <c r="BN101" s="449"/>
      <c r="BO101" s="449"/>
      <c r="BP101" s="449"/>
      <c r="BQ101" s="449"/>
      <c r="BR101" s="449"/>
      <c r="BS101" s="449"/>
      <c r="BT101" s="449"/>
      <c r="BU101" s="449"/>
      <c r="BV101" s="449"/>
      <c r="BW101" s="449"/>
      <c r="BX101" s="449"/>
      <c r="BY101" s="449"/>
      <c r="BZ101" s="449"/>
      <c r="CA101" s="449"/>
      <c r="CB101" s="449"/>
      <c r="CC101" s="449"/>
      <c r="CD101" s="449"/>
      <c r="CE101" s="449"/>
      <c r="CF101" s="449"/>
      <c r="CG101" s="449"/>
      <c r="CH101" s="449"/>
      <c r="CI101" s="449"/>
      <c r="CJ101" s="449"/>
      <c r="CK101" s="449"/>
      <c r="CL101" s="449"/>
      <c r="CM101" s="449"/>
      <c r="CN101" s="449"/>
      <c r="CO101" s="449"/>
      <c r="CP101" s="449"/>
      <c r="CQ101" s="449"/>
      <c r="CR101" s="449"/>
      <c r="CS101" s="449"/>
      <c r="CT101" s="449"/>
      <c r="CU101" s="449"/>
      <c r="CV101" s="449"/>
      <c r="CW101" s="449"/>
      <c r="CX101" s="449"/>
      <c r="CY101" s="449"/>
      <c r="CZ101" s="449"/>
      <c r="DA101" s="449"/>
      <c r="DB101" s="449"/>
      <c r="DC101" s="449"/>
      <c r="DD101" s="449"/>
      <c r="DE101" s="449"/>
      <c r="DF101" s="449"/>
      <c r="DG101" s="449"/>
      <c r="DH101" s="449"/>
      <c r="DI101" s="449"/>
      <c r="DJ101" s="449"/>
      <c r="DK101" s="449"/>
      <c r="DL101" s="449"/>
      <c r="DM101" s="449"/>
      <c r="DN101" s="449"/>
      <c r="DO101" s="449"/>
      <c r="DP101" s="449"/>
      <c r="DQ101" s="449"/>
      <c r="DR101" s="449"/>
      <c r="DS101" s="449"/>
      <c r="DT101" s="449"/>
      <c r="DU101" s="449"/>
      <c r="DV101" s="449"/>
      <c r="DW101" s="449"/>
      <c r="DX101" s="449"/>
      <c r="DY101" s="449"/>
      <c r="DZ101" s="449"/>
      <c r="EA101" s="449"/>
      <c r="EB101" s="449"/>
      <c r="EC101" s="449"/>
      <c r="ED101" s="449"/>
      <c r="EE101" s="449"/>
      <c r="EF101" s="449"/>
      <c r="EG101" s="449"/>
      <c r="EH101" s="449"/>
      <c r="EI101" s="449"/>
      <c r="EJ101" s="449"/>
      <c r="EK101" s="449"/>
      <c r="EL101" s="449"/>
      <c r="EM101" s="449"/>
      <c r="EN101" s="8"/>
      <c r="EO101" s="8"/>
    </row>
    <row r="102" spans="7:145" ht="21" customHeight="1">
      <c r="G102" s="2"/>
      <c r="I102" s="2"/>
      <c r="O102" s="2"/>
      <c r="P102" s="2"/>
      <c r="Q102" s="2"/>
      <c r="R102" s="445"/>
      <c r="S102" s="447"/>
      <c r="T102" s="445"/>
      <c r="U102" s="111"/>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c r="AY102" s="449"/>
      <c r="AZ102" s="449"/>
      <c r="BA102" s="449"/>
      <c r="BB102" s="449"/>
      <c r="BC102" s="449"/>
      <c r="BD102" s="449"/>
      <c r="BE102" s="449"/>
      <c r="BF102" s="449"/>
      <c r="BG102" s="449"/>
      <c r="BH102" s="449"/>
      <c r="BI102" s="449"/>
      <c r="BJ102" s="449"/>
      <c r="BK102" s="449"/>
      <c r="BL102" s="449"/>
      <c r="BM102" s="449"/>
      <c r="BN102" s="449"/>
      <c r="BO102" s="449"/>
      <c r="BP102" s="449"/>
      <c r="BQ102" s="449"/>
      <c r="BR102" s="449"/>
      <c r="BS102" s="449"/>
      <c r="BT102" s="449"/>
      <c r="BU102" s="449"/>
      <c r="BV102" s="449"/>
      <c r="BW102" s="449"/>
      <c r="BX102" s="449"/>
      <c r="BY102" s="449"/>
      <c r="BZ102" s="449"/>
      <c r="CA102" s="449"/>
      <c r="CB102" s="449"/>
      <c r="CC102" s="449"/>
      <c r="CD102" s="449"/>
      <c r="CE102" s="449"/>
      <c r="CF102" s="449"/>
      <c r="CG102" s="449"/>
      <c r="CH102" s="449"/>
      <c r="CI102" s="449"/>
      <c r="CJ102" s="449"/>
      <c r="CK102" s="449"/>
      <c r="CL102" s="449"/>
      <c r="CM102" s="449"/>
      <c r="CN102" s="449"/>
      <c r="CO102" s="449"/>
      <c r="CP102" s="449"/>
      <c r="CQ102" s="449"/>
      <c r="CR102" s="449"/>
      <c r="CS102" s="449"/>
      <c r="CT102" s="449"/>
      <c r="CU102" s="449"/>
      <c r="CV102" s="449"/>
      <c r="CW102" s="449"/>
      <c r="CX102" s="449"/>
      <c r="CY102" s="449"/>
      <c r="CZ102" s="449"/>
      <c r="DA102" s="449"/>
      <c r="DB102" s="449"/>
      <c r="DC102" s="449"/>
      <c r="DD102" s="449"/>
      <c r="DE102" s="449"/>
      <c r="DF102" s="449"/>
      <c r="DG102" s="449"/>
      <c r="DH102" s="449"/>
      <c r="DI102" s="449"/>
      <c r="DJ102" s="449"/>
      <c r="DK102" s="449"/>
      <c r="DL102" s="449"/>
      <c r="DM102" s="449"/>
      <c r="DN102" s="449"/>
      <c r="DO102" s="449"/>
      <c r="DP102" s="449"/>
      <c r="DQ102" s="449"/>
      <c r="DR102" s="449"/>
      <c r="DS102" s="449"/>
      <c r="DT102" s="449"/>
      <c r="DU102" s="449"/>
      <c r="DV102" s="449"/>
      <c r="DW102" s="449"/>
      <c r="DX102" s="449"/>
      <c r="DY102" s="449"/>
      <c r="DZ102" s="449"/>
      <c r="EA102" s="449"/>
      <c r="EB102" s="449"/>
      <c r="EC102" s="449"/>
      <c r="ED102" s="449"/>
      <c r="EE102" s="449"/>
      <c r="EF102" s="449"/>
      <c r="EG102" s="449"/>
      <c r="EH102" s="449"/>
      <c r="EI102" s="449"/>
      <c r="EJ102" s="449"/>
      <c r="EK102" s="449"/>
      <c r="EL102" s="449"/>
      <c r="EM102" s="449"/>
      <c r="EN102" s="8"/>
      <c r="EO102" s="8"/>
    </row>
  </sheetData>
  <sheetProtection password="D64A" sheet="1" objects="1" scenarios="1"/>
  <mergeCells count="64">
    <mergeCell ref="F7:Q7"/>
    <mergeCell ref="C86:D86"/>
    <mergeCell ref="E86:T86"/>
    <mergeCell ref="O84:Q84"/>
    <mergeCell ref="C22:T22"/>
    <mergeCell ref="L19:P19"/>
    <mergeCell ref="D17:I17"/>
    <mergeCell ref="F18:I18"/>
    <mergeCell ref="L20:P20"/>
    <mergeCell ref="L18:P18"/>
    <mergeCell ref="D93:M93"/>
    <mergeCell ref="D96:M96"/>
    <mergeCell ref="F94:M94"/>
    <mergeCell ref="D95:M95"/>
    <mergeCell ref="D92:M92"/>
    <mergeCell ref="G8:L8"/>
    <mergeCell ref="L16:P16"/>
    <mergeCell ref="R16:T16"/>
    <mergeCell ref="D13:I13"/>
    <mergeCell ref="D14:I14"/>
    <mergeCell ref="D15:I15"/>
    <mergeCell ref="R17:T17"/>
    <mergeCell ref="L17:P17"/>
    <mergeCell ref="D16:I16"/>
    <mergeCell ref="R18:T18"/>
    <mergeCell ref="R19:T19"/>
    <mergeCell ref="O8:Q8"/>
    <mergeCell ref="L13:P13"/>
    <mergeCell ref="L14:P14"/>
    <mergeCell ref="L15:P15"/>
    <mergeCell ref="C10:T10"/>
    <mergeCell ref="R14:T14"/>
    <mergeCell ref="R15:T15"/>
    <mergeCell ref="K12:T12"/>
    <mergeCell ref="C12:I12"/>
    <mergeCell ref="R13:T13"/>
    <mergeCell ref="R20:T20"/>
    <mergeCell ref="C56:T56"/>
    <mergeCell ref="C55:T55"/>
    <mergeCell ref="C54:T54"/>
    <mergeCell ref="C29:K29"/>
    <mergeCell ref="C51:T51"/>
    <mergeCell ref="C47:T47"/>
    <mergeCell ref="C53:T53"/>
    <mergeCell ref="C61:T61"/>
    <mergeCell ref="C60:T60"/>
    <mergeCell ref="C58:T58"/>
    <mergeCell ref="C59:T59"/>
    <mergeCell ref="C72:T72"/>
    <mergeCell ref="C73:T73"/>
    <mergeCell ref="C71:T71"/>
    <mergeCell ref="C67:T67"/>
    <mergeCell ref="C68:T68"/>
    <mergeCell ref="C70:T70"/>
    <mergeCell ref="C65:T65"/>
    <mergeCell ref="C66:T66"/>
    <mergeCell ref="D19:I19"/>
    <mergeCell ref="D20:I20"/>
    <mergeCell ref="C63:T63"/>
    <mergeCell ref="C64:T64"/>
    <mergeCell ref="C48:T48"/>
    <mergeCell ref="C49:T49"/>
    <mergeCell ref="C50:T50"/>
    <mergeCell ref="C62:T62"/>
  </mergeCells>
  <hyperlinks>
    <hyperlink ref="G8" r:id="rId1" display="bautechnik@eurocomnet.hu"/>
    <hyperlink ref="F7" r:id="rId2" display="http://www.gyorshazak.extramobilhazak.hu/v-arak.oko-falak.fodemek.html"/>
    <hyperlink ref="O8:Q8" r:id="rId3" display="callto:fransis69"/>
    <hyperlink ref="CL8:CQ8" r:id="rId4" display="callto:fransis69"/>
    <hyperlink ref="G8:L8" r:id="rId5" display="bautechnik@eurocomnet.hu"/>
    <hyperlink ref="F7:P7" r:id="rId6" display="http://www.gyorshazak.extra.hu/v-arak.oko-falak.fodemek.html"/>
    <hyperlink ref="F7:Q7" r:id="rId7" display="http://www.gyorshazak.extramobilhazak.hu/v-arak.oko-falak.fodemek.html"/>
  </hyperlinks>
  <printOptions horizontalCentered="1"/>
  <pageMargins left="0.1968503937007874" right="0.1968503937007874" top="0.984251968503937" bottom="0.7874015748031497" header="0.3937007874015748" footer="0.3937007874015748"/>
  <pageSetup orientation="portrait" pageOrder="overThenDown" paperSize="9" r:id="rId9"/>
  <headerFooter alignWithMargins="0">
    <oddHeader>&amp;L&amp;"Arial Narrow,Normál"&amp;8Öko Bautechnik Könnyűszerkezetű Épület és Mobilház Gyártó Kft
Tel: 06302752235;   bautechnik@eurocomnet.hu&amp;R&amp;"Arial Narrow,Normál"&amp;8HUNGARIA. Régió: Pest megye
 2230. Gyömrő  Kőhatár. Külterület
</oddHeader>
    <oddFooter>&amp;C&amp;"Arial Narrow,Normál"&amp;7&amp;A
&amp;F&amp;R&amp;8&amp;P</oddFooter>
  </headerFooter>
  <rowBreaks count="1" manualBreakCount="1">
    <brk id="46" min="1" max="20" man="1"/>
  </rowBreaks>
  <drawing r:id="rId8"/>
</worksheet>
</file>

<file path=xl/worksheets/sheet2.xml><?xml version="1.0" encoding="utf-8"?>
<worksheet xmlns="http://schemas.openxmlformats.org/spreadsheetml/2006/main" xmlns:r="http://schemas.openxmlformats.org/officeDocument/2006/relationships">
  <sheetPr codeName="Munka14"/>
  <dimension ref="A1:GB796"/>
  <sheetViews>
    <sheetView showGridLines="0" tabSelected="1" defaultGridColor="0" zoomScaleSheetLayoutView="100" colorId="23" workbookViewId="0" topLeftCell="A1">
      <selection activeCell="A1" sqref="A1"/>
    </sheetView>
  </sheetViews>
  <sheetFormatPr defaultColWidth="9.00390625" defaultRowHeight="0" customHeight="1" zeroHeight="1"/>
  <cols>
    <col min="1" max="1" width="18.25390625" style="567" customWidth="1"/>
    <col min="2" max="2" width="3.75390625" style="24" customWidth="1"/>
    <col min="3" max="3" width="5.125" style="2" customWidth="1"/>
    <col min="4" max="4" width="12.625" style="2" customWidth="1"/>
    <col min="5" max="5" width="4.75390625" style="2" customWidth="1"/>
    <col min="6" max="6" width="4.375" style="2" customWidth="1"/>
    <col min="7" max="7" width="4.75390625" style="127" customWidth="1"/>
    <col min="8" max="8" width="4.625" style="2" customWidth="1"/>
    <col min="9" max="9" width="4.125" style="127" customWidth="1"/>
    <col min="10" max="10" width="4.125" style="2" customWidth="1"/>
    <col min="11" max="11" width="4.25390625" style="2" customWidth="1"/>
    <col min="12" max="12" width="0.6171875" style="2" customWidth="1"/>
    <col min="13" max="13" width="3.375" style="2" customWidth="1"/>
    <col min="14" max="14" width="1.875" style="2" customWidth="1"/>
    <col min="15" max="15" width="3.875" style="106" customWidth="1"/>
    <col min="16" max="16" width="1.875" style="128" customWidth="1"/>
    <col min="17" max="17" width="8.125" style="106" customWidth="1"/>
    <col min="18" max="18" width="10.625" style="2" customWidth="1"/>
    <col min="19" max="19" width="5.875" style="106" customWidth="1"/>
    <col min="20" max="20" width="7.125" style="2" customWidth="1"/>
    <col min="21" max="21" width="3.75390625" style="49" customWidth="1"/>
    <col min="22" max="16384" width="2.75390625" style="2" hidden="1" customWidth="1"/>
  </cols>
  <sheetData>
    <row r="1" spans="3:143" ht="12" customHeight="1">
      <c r="C1" s="645"/>
      <c r="D1" s="645"/>
      <c r="E1" s="645"/>
      <c r="F1" s="645"/>
      <c r="G1" s="646"/>
      <c r="H1" s="645"/>
      <c r="I1" s="646"/>
      <c r="J1" s="645"/>
      <c r="K1" s="645"/>
      <c r="L1" s="645"/>
      <c r="M1" s="645"/>
      <c r="N1" s="645"/>
      <c r="O1" s="647"/>
      <c r="P1" s="645"/>
      <c r="Q1" s="647"/>
      <c r="R1" s="645"/>
      <c r="S1" s="647"/>
      <c r="T1" s="645"/>
      <c r="U1" s="648"/>
      <c r="V1" s="649"/>
      <c r="W1" s="649"/>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645"/>
      <c r="DK1" s="645"/>
      <c r="DL1" s="645"/>
      <c r="DM1" s="645"/>
      <c r="DN1" s="645"/>
      <c r="DO1" s="645"/>
      <c r="DP1" s="645"/>
      <c r="DQ1" s="645"/>
      <c r="DR1" s="645"/>
      <c r="DS1" s="645"/>
      <c r="DT1" s="645"/>
      <c r="DU1" s="645"/>
      <c r="DV1" s="645"/>
      <c r="DW1" s="645"/>
      <c r="DX1" s="645"/>
      <c r="DY1" s="645"/>
      <c r="DZ1" s="645"/>
      <c r="EA1" s="645"/>
      <c r="EB1" s="645"/>
      <c r="EC1" s="645"/>
      <c r="ED1" s="645"/>
      <c r="EE1" s="645"/>
      <c r="EF1" s="645"/>
      <c r="EG1" s="645"/>
      <c r="EH1" s="645"/>
      <c r="EI1" s="645"/>
      <c r="EJ1" s="645"/>
      <c r="EK1" s="645"/>
      <c r="EL1" s="645"/>
      <c r="EM1" s="645"/>
    </row>
    <row r="2" spans="3:143" ht="12" customHeight="1">
      <c r="C2" s="645"/>
      <c r="D2" s="645"/>
      <c r="E2" s="645"/>
      <c r="F2" s="645"/>
      <c r="G2" s="646"/>
      <c r="H2" s="645"/>
      <c r="I2" s="646"/>
      <c r="J2" s="645"/>
      <c r="K2" s="645"/>
      <c r="L2" s="645"/>
      <c r="M2" s="645"/>
      <c r="N2" s="645"/>
      <c r="O2" s="647"/>
      <c r="P2" s="645"/>
      <c r="Q2" s="647"/>
      <c r="R2" s="645"/>
      <c r="S2" s="647"/>
      <c r="T2" s="645"/>
      <c r="U2" s="648"/>
      <c r="V2" s="649"/>
      <c r="W2" s="649"/>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5"/>
      <c r="BO2" s="645"/>
      <c r="BP2" s="645"/>
      <c r="BQ2" s="645"/>
      <c r="BR2" s="645"/>
      <c r="BS2" s="645"/>
      <c r="BT2" s="645"/>
      <c r="BU2" s="645"/>
      <c r="BV2" s="645"/>
      <c r="BW2" s="645"/>
      <c r="BX2" s="645"/>
      <c r="BY2" s="645"/>
      <c r="BZ2" s="645"/>
      <c r="CA2" s="645"/>
      <c r="CB2" s="645"/>
      <c r="CC2" s="645"/>
      <c r="CD2" s="645"/>
      <c r="CE2" s="645"/>
      <c r="CF2" s="645"/>
      <c r="CG2" s="645"/>
      <c r="CH2" s="645"/>
      <c r="CI2" s="645"/>
      <c r="CJ2" s="645"/>
      <c r="CK2" s="645"/>
      <c r="CL2" s="645"/>
      <c r="CM2" s="645"/>
      <c r="CN2" s="645"/>
      <c r="CO2" s="645"/>
      <c r="CP2" s="645"/>
      <c r="CQ2" s="645"/>
      <c r="CR2" s="645"/>
      <c r="CS2" s="645"/>
      <c r="CT2" s="645"/>
      <c r="CU2" s="645"/>
      <c r="CV2" s="645"/>
      <c r="CW2" s="645"/>
      <c r="CX2" s="645"/>
      <c r="CY2" s="645"/>
      <c r="CZ2" s="645"/>
      <c r="DA2" s="645"/>
      <c r="DB2" s="645"/>
      <c r="DC2" s="645"/>
      <c r="DD2" s="645"/>
      <c r="DE2" s="645"/>
      <c r="DF2" s="645"/>
      <c r="DG2" s="645"/>
      <c r="DH2" s="645"/>
      <c r="DI2" s="645"/>
      <c r="DJ2" s="645"/>
      <c r="DK2" s="645"/>
      <c r="DL2" s="645"/>
      <c r="DM2" s="645"/>
      <c r="DN2" s="645"/>
      <c r="DO2" s="645"/>
      <c r="DP2" s="645"/>
      <c r="DQ2" s="645"/>
      <c r="DR2" s="645"/>
      <c r="DS2" s="645"/>
      <c r="DT2" s="645"/>
      <c r="DU2" s="645"/>
      <c r="DV2" s="645"/>
      <c r="DW2" s="645"/>
      <c r="DX2" s="645"/>
      <c r="DY2" s="645"/>
      <c r="DZ2" s="645"/>
      <c r="EA2" s="645"/>
      <c r="EB2" s="645"/>
      <c r="EC2" s="645"/>
      <c r="ED2" s="645"/>
      <c r="EE2" s="645"/>
      <c r="EF2" s="645"/>
      <c r="EG2" s="645"/>
      <c r="EH2" s="645"/>
      <c r="EI2" s="645"/>
      <c r="EJ2" s="645"/>
      <c r="EK2" s="645"/>
      <c r="EL2" s="645"/>
      <c r="EM2" s="645"/>
    </row>
    <row r="3" spans="3:143" ht="12" customHeight="1">
      <c r="C3" s="645"/>
      <c r="D3" s="645"/>
      <c r="E3" s="645"/>
      <c r="F3" s="645"/>
      <c r="G3" s="646"/>
      <c r="H3" s="645"/>
      <c r="I3" s="646"/>
      <c r="J3" s="645"/>
      <c r="K3" s="645"/>
      <c r="L3" s="645"/>
      <c r="M3" s="645"/>
      <c r="N3" s="645"/>
      <c r="O3" s="647"/>
      <c r="P3" s="645"/>
      <c r="Q3" s="647"/>
      <c r="R3" s="645"/>
      <c r="S3" s="647"/>
      <c r="T3" s="645"/>
      <c r="U3" s="648"/>
      <c r="V3" s="649"/>
      <c r="W3" s="649"/>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5"/>
      <c r="CC3" s="645"/>
      <c r="CD3" s="645"/>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5"/>
      <c r="ED3" s="645"/>
      <c r="EE3" s="645"/>
      <c r="EF3" s="645"/>
      <c r="EG3" s="645"/>
      <c r="EH3" s="645"/>
      <c r="EI3" s="645"/>
      <c r="EJ3" s="645"/>
      <c r="EK3" s="645"/>
      <c r="EL3" s="645"/>
      <c r="EM3" s="645"/>
    </row>
    <row r="4" spans="3:143" ht="12" customHeight="1">
      <c r="C4" s="645"/>
      <c r="D4" s="645"/>
      <c r="E4" s="645"/>
      <c r="F4" s="645"/>
      <c r="G4" s="646"/>
      <c r="H4" s="645"/>
      <c r="I4" s="646"/>
      <c r="J4" s="645"/>
      <c r="K4" s="645"/>
      <c r="L4" s="645"/>
      <c r="M4" s="645"/>
      <c r="N4" s="645"/>
      <c r="O4" s="647"/>
      <c r="P4" s="645"/>
      <c r="Q4" s="647"/>
      <c r="R4" s="645"/>
      <c r="S4" s="647"/>
      <c r="T4" s="645"/>
      <c r="U4" s="648"/>
      <c r="V4" s="649"/>
      <c r="W4" s="649"/>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5"/>
      <c r="ED4" s="645"/>
      <c r="EE4" s="645"/>
      <c r="EF4" s="645"/>
      <c r="EG4" s="645"/>
      <c r="EH4" s="645"/>
      <c r="EI4" s="645"/>
      <c r="EJ4" s="645"/>
      <c r="EK4" s="645"/>
      <c r="EL4" s="645"/>
      <c r="EM4" s="645"/>
    </row>
    <row r="5" spans="3:143" ht="7.5" customHeight="1">
      <c r="C5" s="645"/>
      <c r="D5" s="645"/>
      <c r="E5" s="645"/>
      <c r="F5" s="645"/>
      <c r="G5" s="646"/>
      <c r="H5" s="645"/>
      <c r="I5" s="646"/>
      <c r="J5" s="645"/>
      <c r="K5" s="645"/>
      <c r="L5" s="645"/>
      <c r="M5" s="645"/>
      <c r="N5" s="645"/>
      <c r="O5" s="647"/>
      <c r="P5" s="645"/>
      <c r="Q5" s="647"/>
      <c r="R5" s="645"/>
      <c r="S5" s="647"/>
      <c r="T5" s="645"/>
      <c r="U5" s="648"/>
      <c r="V5" s="649"/>
      <c r="W5" s="649"/>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c r="BF5" s="645"/>
      <c r="BG5" s="645"/>
      <c r="BH5" s="645"/>
      <c r="BI5" s="645"/>
      <c r="BJ5" s="645"/>
      <c r="BK5" s="645"/>
      <c r="BL5" s="645"/>
      <c r="BM5" s="645"/>
      <c r="BN5" s="645"/>
      <c r="BO5" s="645"/>
      <c r="BP5" s="645"/>
      <c r="BQ5" s="645"/>
      <c r="BR5" s="645"/>
      <c r="BS5" s="645"/>
      <c r="BT5" s="645"/>
      <c r="BU5" s="645"/>
      <c r="BV5" s="645"/>
      <c r="BW5" s="645"/>
      <c r="BX5" s="645"/>
      <c r="BY5" s="645"/>
      <c r="BZ5" s="645"/>
      <c r="CA5" s="645"/>
      <c r="CB5" s="645"/>
      <c r="CC5" s="645"/>
      <c r="CD5" s="645"/>
      <c r="CE5" s="645"/>
      <c r="CF5" s="645"/>
      <c r="CG5" s="645"/>
      <c r="CH5" s="645"/>
      <c r="CI5" s="645"/>
      <c r="CJ5" s="645"/>
      <c r="CK5" s="645"/>
      <c r="CL5" s="645"/>
      <c r="CM5" s="645"/>
      <c r="CN5" s="645"/>
      <c r="CO5" s="645"/>
      <c r="CP5" s="645"/>
      <c r="CQ5" s="645"/>
      <c r="CR5" s="645"/>
      <c r="CS5" s="645"/>
      <c r="CT5" s="645"/>
      <c r="CU5" s="645"/>
      <c r="CV5" s="645"/>
      <c r="CW5" s="645"/>
      <c r="CX5" s="645"/>
      <c r="CY5" s="645"/>
      <c r="CZ5" s="645"/>
      <c r="DA5" s="645"/>
      <c r="DB5" s="645"/>
      <c r="DC5" s="645"/>
      <c r="DD5" s="645"/>
      <c r="DE5" s="645"/>
      <c r="DF5" s="645"/>
      <c r="DG5" s="645"/>
      <c r="DH5" s="645"/>
      <c r="DI5" s="645"/>
      <c r="DJ5" s="645"/>
      <c r="DK5" s="645"/>
      <c r="DL5" s="645"/>
      <c r="DM5" s="645"/>
      <c r="DN5" s="645"/>
      <c r="DO5" s="645"/>
      <c r="DP5" s="645"/>
      <c r="DQ5" s="645"/>
      <c r="DR5" s="645"/>
      <c r="DS5" s="645"/>
      <c r="DT5" s="645"/>
      <c r="DU5" s="645"/>
      <c r="DV5" s="645"/>
      <c r="DW5" s="645"/>
      <c r="DX5" s="645"/>
      <c r="DY5" s="645"/>
      <c r="DZ5" s="645"/>
      <c r="EA5" s="645"/>
      <c r="EB5" s="645"/>
      <c r="EC5" s="645"/>
      <c r="ED5" s="645"/>
      <c r="EE5" s="645"/>
      <c r="EF5" s="645"/>
      <c r="EG5" s="645"/>
      <c r="EH5" s="645"/>
      <c r="EI5" s="645"/>
      <c r="EJ5" s="645"/>
      <c r="EK5" s="645"/>
      <c r="EL5" s="645"/>
      <c r="EM5" s="645"/>
    </row>
    <row r="6" spans="2:143" ht="13.5" customHeight="1">
      <c r="B6" s="650"/>
      <c r="C6" s="651"/>
      <c r="D6" s="651"/>
      <c r="E6" s="651"/>
      <c r="F6" s="620"/>
      <c r="G6" s="620"/>
      <c r="H6" s="620"/>
      <c r="I6" s="620"/>
      <c r="J6" s="620"/>
      <c r="K6" s="620"/>
      <c r="L6" s="620"/>
      <c r="M6" s="620"/>
      <c r="N6" s="620"/>
      <c r="O6" s="620"/>
      <c r="P6" s="620"/>
      <c r="Q6" s="652"/>
      <c r="R6" s="649"/>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645"/>
      <c r="CS6" s="645"/>
      <c r="CT6" s="645"/>
      <c r="DA6" s="645"/>
      <c r="DB6" s="645"/>
      <c r="DC6" s="645"/>
      <c r="DD6" s="645"/>
      <c r="DE6" s="645"/>
      <c r="DF6" s="645"/>
      <c r="DG6" s="645"/>
      <c r="DH6" s="645"/>
      <c r="DI6" s="645"/>
      <c r="DJ6" s="645"/>
      <c r="DK6" s="645"/>
      <c r="DL6" s="645"/>
      <c r="DM6" s="645"/>
      <c r="DN6" s="645"/>
      <c r="DO6" s="645"/>
      <c r="DP6" s="645"/>
      <c r="DQ6" s="645"/>
      <c r="DR6" s="645"/>
      <c r="DS6" s="645"/>
      <c r="DT6" s="645"/>
      <c r="DU6" s="645"/>
      <c r="DV6" s="645"/>
      <c r="DW6" s="645"/>
      <c r="DX6" s="645"/>
      <c r="DY6" s="645"/>
      <c r="DZ6" s="645"/>
      <c r="EB6" s="653"/>
      <c r="EC6" s="653"/>
      <c r="ED6" s="653"/>
      <c r="EE6" s="653"/>
      <c r="EF6" s="653"/>
      <c r="EG6" s="653"/>
      <c r="EH6" s="653"/>
      <c r="EI6" s="653"/>
      <c r="EJ6" s="653"/>
      <c r="EK6" s="653"/>
      <c r="EL6" s="653"/>
      <c r="EM6" s="653"/>
    </row>
    <row r="7" spans="3:143" ht="11.25" customHeight="1">
      <c r="C7" s="651"/>
      <c r="D7" s="651"/>
      <c r="E7" s="651"/>
      <c r="F7" s="651"/>
      <c r="G7" s="621"/>
      <c r="H7" s="621"/>
      <c r="I7" s="621"/>
      <c r="J7" s="621"/>
      <c r="K7" s="621"/>
      <c r="L7" s="621"/>
      <c r="N7" s="108"/>
      <c r="O7" s="621"/>
      <c r="P7" s="621"/>
      <c r="Q7" s="621"/>
      <c r="S7" s="652"/>
      <c r="T7" s="651"/>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J7" s="110"/>
      <c r="BK7" s="110"/>
      <c r="BL7" s="110"/>
      <c r="BM7" s="110"/>
      <c r="BN7" s="110"/>
      <c r="BO7" s="110"/>
      <c r="BW7" s="109"/>
      <c r="BX7" s="109"/>
      <c r="BY7" s="109"/>
      <c r="BZ7" s="109"/>
      <c r="CA7" s="109"/>
      <c r="CB7" s="109"/>
      <c r="CC7" s="109"/>
      <c r="CD7" s="109"/>
      <c r="CE7" s="109"/>
      <c r="CF7" s="109"/>
      <c r="CG7" s="109"/>
      <c r="CH7" s="109"/>
      <c r="CI7" s="109"/>
      <c r="CJ7" s="109"/>
      <c r="CK7" s="109"/>
      <c r="CL7" s="109"/>
      <c r="CM7" s="109"/>
      <c r="CN7" s="109"/>
      <c r="CO7" s="109"/>
      <c r="CP7" s="109"/>
      <c r="CQ7" s="109"/>
      <c r="CR7" s="645"/>
      <c r="CS7" s="645"/>
      <c r="CT7" s="645"/>
      <c r="CU7" s="645"/>
      <c r="CV7" s="645"/>
      <c r="CW7" s="645"/>
      <c r="CX7" s="645"/>
      <c r="CY7" s="645"/>
      <c r="CZ7" s="645"/>
      <c r="DA7" s="645"/>
      <c r="DB7" s="645"/>
      <c r="DC7" s="645"/>
      <c r="DD7" s="645"/>
      <c r="DE7" s="645"/>
      <c r="DF7" s="645"/>
      <c r="DG7" s="645"/>
      <c r="DH7" s="645"/>
      <c r="DI7" s="645"/>
      <c r="DJ7" s="645"/>
      <c r="DK7" s="645"/>
      <c r="DL7" s="645"/>
      <c r="DM7" s="645"/>
      <c r="DN7" s="645"/>
      <c r="DO7" s="645"/>
      <c r="DP7" s="645"/>
      <c r="DQ7" s="645"/>
      <c r="DR7" s="645"/>
      <c r="DS7" s="645"/>
      <c r="DT7" s="645"/>
      <c r="DU7" s="645"/>
      <c r="DV7" s="645"/>
      <c r="DW7" s="645"/>
      <c r="DX7" s="645"/>
      <c r="DY7" s="645"/>
      <c r="DZ7" s="645"/>
      <c r="EA7" s="653"/>
      <c r="EB7" s="653"/>
      <c r="EC7" s="653"/>
      <c r="ED7" s="653"/>
      <c r="EE7" s="653"/>
      <c r="EF7" s="653"/>
      <c r="EG7" s="653"/>
      <c r="EH7" s="653"/>
      <c r="EI7" s="653"/>
      <c r="EJ7" s="653"/>
      <c r="EK7" s="653"/>
      <c r="EL7" s="653"/>
      <c r="EM7" s="653"/>
    </row>
    <row r="8" spans="3:143" ht="36.75" customHeight="1">
      <c r="C8" s="654"/>
      <c r="D8" s="654"/>
      <c r="E8" s="654"/>
      <c r="F8" s="654"/>
      <c r="G8" s="654"/>
      <c r="H8" s="654"/>
      <c r="I8" s="654"/>
      <c r="J8" s="654"/>
      <c r="K8" s="654"/>
      <c r="L8" s="654"/>
      <c r="M8" s="654"/>
      <c r="N8" s="654"/>
      <c r="O8" s="654"/>
      <c r="P8" s="654"/>
      <c r="Q8" s="654"/>
      <c r="R8" s="654"/>
      <c r="S8" s="654"/>
      <c r="T8" s="654"/>
      <c r="U8" s="655"/>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656"/>
      <c r="BI8" s="656"/>
      <c r="BJ8" s="656"/>
      <c r="BK8" s="656"/>
      <c r="BL8" s="656"/>
      <c r="BM8" s="656"/>
      <c r="BN8" s="656"/>
      <c r="BO8" s="656"/>
      <c r="BP8" s="656"/>
      <c r="BQ8" s="656"/>
      <c r="BR8" s="656"/>
      <c r="BS8" s="656"/>
      <c r="BT8" s="656"/>
      <c r="BU8" s="656"/>
      <c r="BV8" s="656"/>
      <c r="BW8" s="656"/>
      <c r="BX8" s="656"/>
      <c r="BY8" s="656"/>
      <c r="BZ8" s="656"/>
      <c r="CA8" s="656"/>
      <c r="CB8" s="656"/>
      <c r="CC8" s="656"/>
      <c r="CD8" s="656"/>
      <c r="CE8" s="656"/>
      <c r="CF8" s="656"/>
      <c r="CG8" s="656"/>
      <c r="CH8" s="656"/>
      <c r="CI8" s="656"/>
      <c r="CJ8" s="656"/>
      <c r="CK8" s="656"/>
      <c r="CL8" s="656"/>
      <c r="CM8" s="656"/>
      <c r="CN8" s="656"/>
      <c r="CO8" s="656"/>
      <c r="CP8" s="656"/>
      <c r="CQ8" s="656"/>
      <c r="CR8" s="656"/>
      <c r="CS8" s="656"/>
      <c r="CT8" s="656"/>
      <c r="CU8" s="656"/>
      <c r="CV8" s="656"/>
      <c r="CW8" s="656"/>
      <c r="CX8" s="656"/>
      <c r="CY8" s="656"/>
      <c r="CZ8" s="656"/>
      <c r="DA8" s="656"/>
      <c r="DB8" s="656"/>
      <c r="DC8" s="656"/>
      <c r="DD8" s="656"/>
      <c r="DE8" s="656"/>
      <c r="DF8" s="656"/>
      <c r="DG8" s="656"/>
      <c r="DH8" s="656"/>
      <c r="DI8" s="656"/>
      <c r="DJ8" s="656"/>
      <c r="DK8" s="656"/>
      <c r="DL8" s="656"/>
      <c r="DM8" s="656"/>
      <c r="DN8" s="656"/>
      <c r="DO8" s="656"/>
      <c r="DP8" s="656"/>
      <c r="DQ8" s="656"/>
      <c r="DR8" s="656"/>
      <c r="DS8" s="656"/>
      <c r="DT8" s="656"/>
      <c r="DU8" s="656"/>
      <c r="DV8" s="656"/>
      <c r="DW8" s="656"/>
      <c r="DX8" s="656"/>
      <c r="DY8" s="656"/>
      <c r="DZ8" s="656"/>
      <c r="EA8" s="656"/>
      <c r="EB8" s="656"/>
      <c r="EC8" s="656"/>
      <c r="ED8" s="656"/>
      <c r="EE8" s="656"/>
      <c r="EF8" s="656"/>
      <c r="EG8" s="656"/>
      <c r="EH8" s="656"/>
      <c r="EI8" s="656"/>
      <c r="EJ8" s="656"/>
      <c r="EK8" s="656"/>
      <c r="EL8" s="656"/>
      <c r="EM8" s="656"/>
    </row>
    <row r="9" spans="3:143" ht="6" customHeight="1">
      <c r="C9" s="645"/>
      <c r="D9" s="645"/>
      <c r="E9" s="645"/>
      <c r="F9" s="645"/>
      <c r="G9" s="646"/>
      <c r="H9" s="645"/>
      <c r="I9" s="646"/>
      <c r="K9" s="645"/>
      <c r="L9" s="645"/>
      <c r="M9" s="645"/>
      <c r="N9" s="645"/>
      <c r="O9" s="647"/>
      <c r="P9" s="645"/>
      <c r="Q9" s="647"/>
      <c r="R9" s="645"/>
      <c r="S9" s="647"/>
      <c r="T9" s="645"/>
      <c r="U9" s="648"/>
      <c r="V9" s="649"/>
      <c r="W9" s="649"/>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5"/>
      <c r="AZ9" s="645"/>
      <c r="BA9" s="645"/>
      <c r="BB9" s="645"/>
      <c r="BC9" s="645"/>
      <c r="BD9" s="645"/>
      <c r="BE9" s="645"/>
      <c r="BF9" s="645"/>
      <c r="BG9" s="645"/>
      <c r="BH9" s="645"/>
      <c r="BI9" s="645"/>
      <c r="BJ9" s="645"/>
      <c r="BK9" s="645"/>
      <c r="BL9" s="645"/>
      <c r="BM9" s="645"/>
      <c r="BN9" s="645"/>
      <c r="BO9" s="645"/>
      <c r="BP9" s="645"/>
      <c r="BQ9" s="645"/>
      <c r="BR9" s="645"/>
      <c r="BS9" s="645"/>
      <c r="BT9" s="645"/>
      <c r="BU9" s="645"/>
      <c r="BV9" s="645"/>
      <c r="BW9" s="645"/>
      <c r="BX9" s="645"/>
      <c r="BY9" s="645"/>
      <c r="BZ9" s="645"/>
      <c r="CA9" s="645"/>
      <c r="CB9" s="645"/>
      <c r="CC9" s="645"/>
      <c r="CD9" s="645"/>
      <c r="CE9" s="645"/>
      <c r="CF9" s="645"/>
      <c r="CG9" s="645"/>
      <c r="CH9" s="645"/>
      <c r="CI9" s="645"/>
      <c r="CJ9" s="645"/>
      <c r="CK9" s="645"/>
      <c r="CL9" s="645"/>
      <c r="CM9" s="645"/>
      <c r="CN9" s="645"/>
      <c r="CO9" s="645"/>
      <c r="CP9" s="645"/>
      <c r="CQ9" s="645"/>
      <c r="CR9" s="645"/>
      <c r="CS9" s="645"/>
      <c r="CT9" s="645"/>
      <c r="CU9" s="645"/>
      <c r="CV9" s="645"/>
      <c r="CW9" s="645"/>
      <c r="CX9" s="645"/>
      <c r="CY9" s="645"/>
      <c r="DX9" s="645"/>
      <c r="DY9" s="645"/>
      <c r="DZ9" s="645"/>
      <c r="EA9" s="645"/>
      <c r="EB9" s="645"/>
      <c r="EC9" s="645"/>
      <c r="ED9" s="645"/>
      <c r="EE9" s="645"/>
      <c r="EF9" s="645"/>
      <c r="EG9" s="645"/>
      <c r="EH9" s="645"/>
      <c r="EI9" s="645"/>
      <c r="EJ9" s="645"/>
      <c r="EK9" s="645"/>
      <c r="EL9" s="645"/>
      <c r="EM9" s="645"/>
    </row>
    <row r="10" spans="3:143" ht="12" customHeight="1">
      <c r="C10" s="657"/>
      <c r="D10" s="657"/>
      <c r="E10" s="657"/>
      <c r="F10" s="657"/>
      <c r="G10" s="657"/>
      <c r="H10" s="657"/>
      <c r="I10" s="657"/>
      <c r="J10" s="658"/>
      <c r="K10" s="657"/>
      <c r="L10" s="657"/>
      <c r="M10" s="657"/>
      <c r="N10" s="657"/>
      <c r="O10" s="657"/>
      <c r="P10" s="657"/>
      <c r="Q10" s="657"/>
      <c r="R10" s="657"/>
      <c r="S10" s="657"/>
      <c r="T10" s="657"/>
      <c r="U10" s="659"/>
      <c r="V10" s="649"/>
      <c r="W10" s="649"/>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5"/>
      <c r="AY10" s="645"/>
      <c r="AZ10" s="645"/>
      <c r="BA10" s="645"/>
      <c r="BB10" s="645"/>
      <c r="BC10" s="645"/>
      <c r="BD10" s="645"/>
      <c r="BF10" s="660"/>
      <c r="BG10" s="660"/>
      <c r="BH10" s="660"/>
      <c r="BI10" s="660"/>
      <c r="BJ10" s="660"/>
      <c r="BK10" s="660"/>
      <c r="BL10" s="660"/>
      <c r="BM10" s="660"/>
      <c r="BN10" s="660"/>
      <c r="BO10" s="660"/>
      <c r="BP10" s="660"/>
      <c r="BQ10" s="660"/>
      <c r="BR10" s="660"/>
      <c r="BS10" s="660"/>
      <c r="BT10" s="660"/>
      <c r="BU10" s="660"/>
      <c r="BV10" s="660"/>
      <c r="BW10" s="660"/>
      <c r="BX10" s="660"/>
      <c r="BY10" s="660"/>
      <c r="BZ10" s="660"/>
      <c r="CA10" s="660"/>
      <c r="CB10" s="660"/>
      <c r="CC10" s="660"/>
      <c r="CD10" s="660"/>
      <c r="CE10" s="660"/>
      <c r="CF10" s="660"/>
      <c r="CG10" s="660"/>
      <c r="CH10" s="660"/>
      <c r="CI10" s="660"/>
      <c r="CJ10" s="660"/>
      <c r="CK10" s="660"/>
      <c r="CL10" s="660"/>
      <c r="CM10" s="660"/>
      <c r="CN10" s="660"/>
      <c r="CO10" s="660"/>
      <c r="CP10" s="660"/>
      <c r="CQ10" s="660"/>
      <c r="CR10" s="660"/>
      <c r="CS10" s="660"/>
      <c r="CT10" s="660"/>
      <c r="CU10" s="660"/>
      <c r="CV10" s="660"/>
      <c r="CW10" s="660"/>
      <c r="CX10" s="660"/>
      <c r="CY10" s="660"/>
      <c r="CZ10" s="660"/>
      <c r="DA10" s="660"/>
      <c r="DB10" s="660"/>
      <c r="DC10" s="660"/>
      <c r="DD10" s="660"/>
      <c r="DE10" s="660"/>
      <c r="DF10" s="660"/>
      <c r="DG10" s="660"/>
      <c r="DH10" s="660"/>
      <c r="DI10" s="660"/>
      <c r="DJ10" s="660"/>
      <c r="EB10" s="645"/>
      <c r="EC10" s="645"/>
      <c r="ED10" s="645"/>
      <c r="EE10" s="645"/>
      <c r="EF10" s="645"/>
      <c r="EG10" s="645"/>
      <c r="EH10" s="645"/>
      <c r="EI10" s="645"/>
      <c r="EJ10" s="645"/>
      <c r="EK10" s="645"/>
      <c r="EL10" s="645"/>
      <c r="EM10" s="645"/>
    </row>
    <row r="11" spans="1:91" s="119" customFormat="1" ht="18" customHeight="1">
      <c r="A11" s="567"/>
      <c r="B11" s="24"/>
      <c r="C11" s="661"/>
      <c r="D11" s="662"/>
      <c r="E11" s="662"/>
      <c r="F11" s="662"/>
      <c r="G11" s="662"/>
      <c r="H11" s="662"/>
      <c r="I11" s="662"/>
      <c r="J11" s="663"/>
      <c r="K11" s="664"/>
      <c r="L11" s="665"/>
      <c r="M11" s="665"/>
      <c r="N11" s="665"/>
      <c r="O11" s="665"/>
      <c r="P11" s="665"/>
      <c r="Q11" s="666"/>
      <c r="R11" s="667"/>
      <c r="S11" s="667"/>
      <c r="T11" s="667"/>
      <c r="U11" s="668"/>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70"/>
      <c r="AW11" s="670"/>
      <c r="AX11" s="670"/>
      <c r="AY11" s="670"/>
      <c r="AZ11" s="670"/>
      <c r="BA11" s="670"/>
      <c r="BB11" s="670"/>
      <c r="BC11" s="670"/>
      <c r="BD11" s="670"/>
      <c r="BF11" s="671"/>
      <c r="BG11" s="671"/>
      <c r="BH11" s="671"/>
      <c r="BI11" s="671"/>
      <c r="BN11" s="672"/>
      <c r="BO11" s="672"/>
      <c r="BP11" s="672"/>
      <c r="BQ11" s="672"/>
      <c r="BR11" s="672"/>
      <c r="BS11" s="672"/>
      <c r="BT11" s="672"/>
      <c r="BU11" s="672"/>
      <c r="BV11" s="672"/>
      <c r="BW11" s="672"/>
      <c r="BX11" s="672"/>
      <c r="BY11" s="672"/>
      <c r="BZ11" s="672"/>
      <c r="CA11" s="672"/>
      <c r="CB11" s="672"/>
      <c r="CC11" s="672"/>
      <c r="CD11" s="672"/>
      <c r="CE11" s="672"/>
      <c r="CF11" s="672"/>
      <c r="CK11" s="673"/>
      <c r="CL11" s="673"/>
      <c r="CM11" s="673"/>
    </row>
    <row r="12" spans="1:91" s="119" customFormat="1" ht="18" customHeight="1">
      <c r="A12" s="567"/>
      <c r="B12" s="24"/>
      <c r="C12" s="661"/>
      <c r="D12" s="674"/>
      <c r="E12" s="674"/>
      <c r="F12" s="674"/>
      <c r="G12" s="674"/>
      <c r="H12" s="674"/>
      <c r="I12" s="674"/>
      <c r="J12" s="675"/>
      <c r="K12" s="664"/>
      <c r="L12" s="665"/>
      <c r="M12" s="665"/>
      <c r="N12" s="665"/>
      <c r="O12" s="665"/>
      <c r="P12" s="665"/>
      <c r="Q12" s="666"/>
      <c r="R12" s="667"/>
      <c r="S12" s="667"/>
      <c r="T12" s="667"/>
      <c r="U12" s="668"/>
      <c r="V12" s="676"/>
      <c r="W12" s="676"/>
      <c r="X12" s="676"/>
      <c r="Y12" s="676"/>
      <c r="Z12" s="676"/>
      <c r="AA12" s="676"/>
      <c r="AB12" s="676"/>
      <c r="AC12" s="676"/>
      <c r="AD12" s="676"/>
      <c r="AE12" s="676"/>
      <c r="AF12" s="676"/>
      <c r="AG12" s="676"/>
      <c r="AH12" s="676"/>
      <c r="AI12" s="676"/>
      <c r="AJ12" s="676"/>
      <c r="AK12" s="676"/>
      <c r="AL12" s="676"/>
      <c r="AM12" s="676"/>
      <c r="AN12" s="676"/>
      <c r="AO12" s="676"/>
      <c r="AP12" s="676"/>
      <c r="AQ12" s="676"/>
      <c r="AR12" s="676"/>
      <c r="AS12" s="676"/>
      <c r="AT12" s="676"/>
      <c r="AU12" s="676"/>
      <c r="AV12" s="670"/>
      <c r="AW12" s="670"/>
      <c r="AX12" s="670"/>
      <c r="AY12" s="670"/>
      <c r="AZ12" s="670"/>
      <c r="BA12" s="670"/>
      <c r="BB12" s="670"/>
      <c r="BC12" s="670"/>
      <c r="BD12" s="670"/>
      <c r="BF12" s="671"/>
      <c r="BG12" s="671"/>
      <c r="BH12" s="671"/>
      <c r="BI12" s="671"/>
      <c r="BN12" s="672"/>
      <c r="BO12" s="672"/>
      <c r="BP12" s="672"/>
      <c r="BQ12" s="672"/>
      <c r="BR12" s="672"/>
      <c r="BS12" s="672"/>
      <c r="BT12" s="672"/>
      <c r="BU12" s="672"/>
      <c r="BV12" s="672"/>
      <c r="BW12" s="672"/>
      <c r="BX12" s="672"/>
      <c r="BY12" s="672"/>
      <c r="BZ12" s="672"/>
      <c r="CA12" s="672"/>
      <c r="CB12" s="672"/>
      <c r="CC12" s="672"/>
      <c r="CD12" s="672"/>
      <c r="CE12" s="672"/>
      <c r="CF12" s="672"/>
      <c r="CK12" s="673"/>
      <c r="CL12" s="673"/>
      <c r="CM12" s="673"/>
    </row>
    <row r="13" spans="1:91" s="119" customFormat="1" ht="18" customHeight="1">
      <c r="A13" s="567"/>
      <c r="B13" s="24"/>
      <c r="C13" s="677"/>
      <c r="D13" s="662"/>
      <c r="E13" s="662"/>
      <c r="F13" s="662"/>
      <c r="G13" s="662"/>
      <c r="H13" s="662"/>
      <c r="I13" s="662"/>
      <c r="J13" s="675"/>
      <c r="K13" s="678"/>
      <c r="L13" s="665"/>
      <c r="M13" s="665"/>
      <c r="N13" s="665"/>
      <c r="O13" s="665"/>
      <c r="P13" s="665"/>
      <c r="Q13" s="679"/>
      <c r="R13" s="667"/>
      <c r="S13" s="667"/>
      <c r="T13" s="667"/>
      <c r="U13" s="668"/>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70"/>
      <c r="AW13" s="670"/>
      <c r="AX13" s="670"/>
      <c r="AY13" s="670"/>
      <c r="AZ13" s="670"/>
      <c r="BA13" s="670"/>
      <c r="BB13" s="670"/>
      <c r="BC13" s="670"/>
      <c r="BD13" s="670"/>
      <c r="BF13" s="671"/>
      <c r="BG13" s="671"/>
      <c r="BH13" s="671"/>
      <c r="BI13" s="671"/>
      <c r="BN13" s="672"/>
      <c r="BO13" s="672"/>
      <c r="BP13" s="672"/>
      <c r="BQ13" s="672"/>
      <c r="BR13" s="672"/>
      <c r="BS13" s="672"/>
      <c r="BT13" s="672"/>
      <c r="BU13" s="672"/>
      <c r="BV13" s="672"/>
      <c r="BW13" s="672"/>
      <c r="BX13" s="672"/>
      <c r="BY13" s="672"/>
      <c r="BZ13" s="672"/>
      <c r="CA13" s="672"/>
      <c r="CB13" s="672"/>
      <c r="CC13" s="672"/>
      <c r="CD13" s="672"/>
      <c r="CE13" s="672"/>
      <c r="CF13" s="672"/>
      <c r="CK13" s="673"/>
      <c r="CL13" s="673"/>
      <c r="CM13" s="673"/>
    </row>
    <row r="14" spans="1:143" s="119" customFormat="1" ht="15.75" customHeight="1">
      <c r="A14" s="567"/>
      <c r="B14" s="24"/>
      <c r="C14" s="680"/>
      <c r="D14" s="681"/>
      <c r="E14" s="681"/>
      <c r="F14" s="681"/>
      <c r="G14" s="681"/>
      <c r="H14" s="681"/>
      <c r="I14" s="681"/>
      <c r="J14" s="675"/>
      <c r="K14" s="678"/>
      <c r="L14" s="665"/>
      <c r="M14" s="665"/>
      <c r="N14" s="665"/>
      <c r="O14" s="665"/>
      <c r="P14" s="665"/>
      <c r="Q14" s="666"/>
      <c r="R14" s="667"/>
      <c r="S14" s="667"/>
      <c r="T14" s="667"/>
      <c r="U14" s="668"/>
      <c r="V14" s="676"/>
      <c r="W14" s="676"/>
      <c r="X14" s="676"/>
      <c r="Y14" s="676"/>
      <c r="Z14" s="676"/>
      <c r="AA14" s="676"/>
      <c r="AB14" s="676"/>
      <c r="AC14" s="676"/>
      <c r="AD14" s="676"/>
      <c r="AE14" s="676"/>
      <c r="AF14" s="676"/>
      <c r="AG14" s="676"/>
      <c r="AH14" s="676"/>
      <c r="AI14" s="676"/>
      <c r="AJ14" s="676"/>
      <c r="AK14" s="676"/>
      <c r="AL14" s="676"/>
      <c r="AM14" s="676"/>
      <c r="AN14" s="676"/>
      <c r="AO14" s="676"/>
      <c r="AP14" s="676"/>
      <c r="AQ14" s="676"/>
      <c r="AR14" s="676"/>
      <c r="AS14" s="676"/>
      <c r="AT14" s="676"/>
      <c r="AU14" s="676"/>
      <c r="AV14" s="670"/>
      <c r="AW14" s="670"/>
      <c r="AX14" s="670"/>
      <c r="AY14" s="670"/>
      <c r="AZ14" s="670"/>
      <c r="BA14" s="670"/>
      <c r="BB14" s="670"/>
      <c r="BC14" s="670"/>
      <c r="BD14" s="670"/>
      <c r="BF14" s="671"/>
      <c r="BG14" s="671"/>
      <c r="BH14" s="671"/>
      <c r="BI14" s="671"/>
      <c r="BN14" s="122"/>
      <c r="BO14" s="122"/>
      <c r="BP14" s="122"/>
      <c r="BQ14" s="122"/>
      <c r="BR14" s="122"/>
      <c r="BS14" s="122"/>
      <c r="BT14" s="122"/>
      <c r="BU14" s="122"/>
      <c r="BV14" s="122"/>
      <c r="BW14" s="122"/>
      <c r="BX14" s="122"/>
      <c r="BY14" s="122"/>
      <c r="BZ14" s="122"/>
      <c r="CA14" s="122"/>
      <c r="CB14" s="122"/>
      <c r="CC14" s="122"/>
      <c r="CD14" s="122"/>
      <c r="CE14" s="122"/>
      <c r="CF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I14" s="673"/>
      <c r="DJ14" s="673"/>
      <c r="DK14" s="673"/>
      <c r="DL14" s="673"/>
      <c r="DM14" s="673"/>
      <c r="DN14" s="673"/>
      <c r="DO14" s="682"/>
      <c r="DP14" s="682"/>
      <c r="DQ14" s="682"/>
      <c r="DR14" s="682"/>
      <c r="DS14" s="682"/>
      <c r="DT14" s="682"/>
      <c r="DU14" s="682"/>
      <c r="DV14" s="682"/>
      <c r="DW14" s="682"/>
      <c r="DX14" s="682"/>
      <c r="DY14" s="682"/>
      <c r="DZ14" s="682"/>
      <c r="EA14" s="682"/>
      <c r="EB14" s="682"/>
      <c r="EC14" s="682"/>
      <c r="ED14" s="682"/>
      <c r="EE14" s="682"/>
      <c r="EF14" s="682"/>
      <c r="EG14" s="682"/>
      <c r="EH14" s="682"/>
      <c r="EI14" s="682"/>
      <c r="EJ14" s="682"/>
      <c r="EK14" s="682"/>
      <c r="EL14" s="682"/>
      <c r="EM14" s="682"/>
    </row>
    <row r="15" spans="1:143" s="119" customFormat="1" ht="17.25" customHeight="1">
      <c r="A15" s="567"/>
      <c r="B15" s="24"/>
      <c r="C15" s="680"/>
      <c r="D15" s="681"/>
      <c r="E15" s="681"/>
      <c r="F15" s="681"/>
      <c r="G15" s="681"/>
      <c r="H15" s="681"/>
      <c r="I15" s="681"/>
      <c r="J15" s="675"/>
      <c r="K15" s="678"/>
      <c r="L15" s="665"/>
      <c r="M15" s="665"/>
      <c r="N15" s="665"/>
      <c r="O15" s="665"/>
      <c r="P15" s="665"/>
      <c r="Q15" s="679"/>
      <c r="R15" s="667"/>
      <c r="S15" s="667"/>
      <c r="T15" s="667"/>
      <c r="U15" s="668"/>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0"/>
      <c r="AW15" s="670"/>
      <c r="AX15" s="670"/>
      <c r="AY15" s="670"/>
      <c r="AZ15" s="670"/>
      <c r="BA15" s="670"/>
      <c r="BB15" s="670"/>
      <c r="BC15" s="670"/>
      <c r="BD15" s="670"/>
      <c r="BF15" s="671"/>
      <c r="BG15" s="671"/>
      <c r="BH15" s="671"/>
      <c r="BI15" s="671"/>
      <c r="BN15" s="122"/>
      <c r="BO15" s="122"/>
      <c r="BP15" s="122"/>
      <c r="BQ15" s="122"/>
      <c r="BR15" s="122"/>
      <c r="BS15" s="122"/>
      <c r="BT15" s="122"/>
      <c r="BU15" s="122"/>
      <c r="BV15" s="122"/>
      <c r="BW15" s="122"/>
      <c r="BX15" s="122"/>
      <c r="BY15" s="122"/>
      <c r="BZ15" s="122"/>
      <c r="CA15" s="122"/>
      <c r="CB15" s="122"/>
      <c r="CC15" s="122"/>
      <c r="CD15" s="122"/>
      <c r="CE15" s="122"/>
      <c r="CF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I15" s="673"/>
      <c r="DJ15" s="673"/>
      <c r="DK15" s="673"/>
      <c r="DL15" s="673"/>
      <c r="DM15" s="673"/>
      <c r="DN15" s="673"/>
      <c r="DO15" s="682"/>
      <c r="DP15" s="682"/>
      <c r="DQ15" s="682"/>
      <c r="DR15" s="682"/>
      <c r="DS15" s="682"/>
      <c r="DT15" s="682"/>
      <c r="DU15" s="682"/>
      <c r="DV15" s="682"/>
      <c r="DW15" s="682"/>
      <c r="DX15" s="682"/>
      <c r="DY15" s="682"/>
      <c r="DZ15" s="682"/>
      <c r="EA15" s="682"/>
      <c r="EB15" s="682"/>
      <c r="EC15" s="682"/>
      <c r="ED15" s="682"/>
      <c r="EE15" s="682"/>
      <c r="EF15" s="682"/>
      <c r="EG15" s="682"/>
      <c r="EH15" s="682"/>
      <c r="EI15" s="682"/>
      <c r="EJ15" s="682"/>
      <c r="EK15" s="682"/>
      <c r="EL15" s="682"/>
      <c r="EM15" s="682"/>
    </row>
    <row r="16" spans="1:143" s="119" customFormat="1" ht="20.25" customHeight="1">
      <c r="A16" s="567"/>
      <c r="B16" s="24"/>
      <c r="C16" s="677"/>
      <c r="D16" s="683"/>
      <c r="E16" s="684"/>
      <c r="F16" s="685"/>
      <c r="G16" s="685"/>
      <c r="H16" s="685"/>
      <c r="I16" s="685"/>
      <c r="J16" s="686"/>
      <c r="K16" s="503"/>
      <c r="L16" s="665"/>
      <c r="M16" s="665"/>
      <c r="N16" s="665"/>
      <c r="O16" s="665"/>
      <c r="P16" s="665"/>
      <c r="Q16" s="504"/>
      <c r="R16" s="667"/>
      <c r="S16" s="667"/>
      <c r="T16" s="667"/>
      <c r="U16" s="668"/>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7"/>
      <c r="AV16" s="670"/>
      <c r="AW16" s="670"/>
      <c r="AX16" s="670"/>
      <c r="AY16" s="670"/>
      <c r="AZ16" s="670"/>
      <c r="BA16" s="670"/>
      <c r="BB16" s="670"/>
      <c r="BC16" s="670"/>
      <c r="BD16" s="670"/>
      <c r="BF16" s="12"/>
      <c r="BG16" s="12"/>
      <c r="BH16" s="12"/>
      <c r="BI16" s="12"/>
      <c r="BN16" s="122"/>
      <c r="BO16" s="122"/>
      <c r="BP16" s="122"/>
      <c r="BQ16" s="122"/>
      <c r="BR16" s="122"/>
      <c r="BS16" s="122"/>
      <c r="BT16" s="122"/>
      <c r="BU16" s="122"/>
      <c r="BV16" s="122"/>
      <c r="BW16" s="122"/>
      <c r="BX16" s="122"/>
      <c r="BY16" s="122"/>
      <c r="BZ16" s="122"/>
      <c r="CA16" s="122"/>
      <c r="CB16" s="122"/>
      <c r="CC16" s="122"/>
      <c r="CD16" s="122"/>
      <c r="CE16" s="122"/>
      <c r="CF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I16" s="30"/>
      <c r="DJ16" s="30"/>
      <c r="DK16" s="30"/>
      <c r="DL16" s="30"/>
      <c r="DM16" s="30"/>
      <c r="DN16" s="30"/>
      <c r="DO16" s="682"/>
      <c r="DP16" s="682"/>
      <c r="DQ16" s="682"/>
      <c r="DR16" s="682"/>
      <c r="DS16" s="682"/>
      <c r="DT16" s="682"/>
      <c r="DU16" s="682"/>
      <c r="DV16" s="682"/>
      <c r="DW16" s="682"/>
      <c r="DX16" s="682"/>
      <c r="DY16" s="682"/>
      <c r="DZ16" s="682"/>
      <c r="EA16" s="682"/>
      <c r="EB16" s="682"/>
      <c r="EC16" s="682"/>
      <c r="ED16" s="682"/>
      <c r="EE16" s="682"/>
      <c r="EF16" s="682"/>
      <c r="EG16" s="682"/>
      <c r="EH16" s="682"/>
      <c r="EI16" s="682"/>
      <c r="EJ16" s="682"/>
      <c r="EK16" s="682"/>
      <c r="EL16" s="682"/>
      <c r="EM16" s="682"/>
    </row>
    <row r="17" spans="1:143" s="119" customFormat="1" ht="21" customHeight="1">
      <c r="A17" s="567"/>
      <c r="B17" s="24"/>
      <c r="C17" s="678"/>
      <c r="D17" s="688"/>
      <c r="E17" s="688"/>
      <c r="F17" s="688"/>
      <c r="G17" s="688"/>
      <c r="H17" s="688"/>
      <c r="I17" s="688"/>
      <c r="J17" s="675"/>
      <c r="K17" s="664"/>
      <c r="L17" s="624"/>
      <c r="M17" s="624"/>
      <c r="N17" s="624"/>
      <c r="O17" s="624"/>
      <c r="P17" s="624"/>
      <c r="Q17" s="666"/>
      <c r="R17" s="667"/>
      <c r="S17" s="667"/>
      <c r="T17" s="667"/>
      <c r="U17" s="689"/>
      <c r="V17" s="690"/>
      <c r="W17" s="690"/>
      <c r="X17" s="690"/>
      <c r="Y17" s="690"/>
      <c r="Z17" s="690"/>
      <c r="AA17" s="690"/>
      <c r="AB17" s="690"/>
      <c r="AC17" s="690"/>
      <c r="AD17" s="690"/>
      <c r="AE17" s="690"/>
      <c r="AF17" s="690"/>
      <c r="AG17" s="690"/>
      <c r="AH17" s="690"/>
      <c r="AI17" s="690"/>
      <c r="AJ17" s="690"/>
      <c r="AL17" s="671"/>
      <c r="AM17" s="671"/>
      <c r="AN17" s="671"/>
      <c r="AO17" s="671"/>
      <c r="AP17" s="671"/>
      <c r="AQ17" s="671"/>
      <c r="AR17" s="671"/>
      <c r="AS17" s="671"/>
      <c r="AT17" s="671"/>
      <c r="AU17" s="671"/>
      <c r="AV17" s="670"/>
      <c r="AW17" s="670"/>
      <c r="AX17" s="670"/>
      <c r="AY17" s="670"/>
      <c r="AZ17" s="670"/>
      <c r="BA17" s="670"/>
      <c r="BB17" s="670"/>
      <c r="BC17" s="670"/>
      <c r="BD17" s="670"/>
      <c r="BF17" s="671"/>
      <c r="BG17" s="671"/>
      <c r="BH17" s="671"/>
      <c r="BI17" s="671"/>
      <c r="BN17" s="122"/>
      <c r="BO17" s="122"/>
      <c r="BP17" s="122"/>
      <c r="BQ17" s="122"/>
      <c r="BR17" s="122"/>
      <c r="BS17" s="122"/>
      <c r="BT17" s="122"/>
      <c r="BU17" s="122"/>
      <c r="BV17" s="122"/>
      <c r="BW17" s="122"/>
      <c r="BX17" s="122"/>
      <c r="BY17" s="122"/>
      <c r="BZ17" s="122"/>
      <c r="CA17" s="122"/>
      <c r="CB17" s="122"/>
      <c r="CC17" s="122"/>
      <c r="CD17" s="122"/>
      <c r="CE17" s="122"/>
      <c r="CF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I17" s="673"/>
      <c r="DJ17" s="673"/>
      <c r="DK17" s="673"/>
      <c r="DL17" s="673"/>
      <c r="DM17" s="673"/>
      <c r="DN17" s="673"/>
      <c r="DO17" s="682"/>
      <c r="DP17" s="682"/>
      <c r="DQ17" s="682"/>
      <c r="DR17" s="682"/>
      <c r="DS17" s="682"/>
      <c r="DT17" s="682"/>
      <c r="DU17" s="682"/>
      <c r="DV17" s="682"/>
      <c r="DW17" s="682"/>
      <c r="DX17" s="682"/>
      <c r="DY17" s="682"/>
      <c r="DZ17" s="682"/>
      <c r="EA17" s="682"/>
      <c r="EB17" s="682"/>
      <c r="EC17" s="682"/>
      <c r="ED17" s="682"/>
      <c r="EE17" s="682"/>
      <c r="EF17" s="682"/>
      <c r="EG17" s="682"/>
      <c r="EH17" s="682"/>
      <c r="EI17" s="682"/>
      <c r="EJ17" s="682"/>
      <c r="EK17" s="682"/>
      <c r="EL17" s="682"/>
      <c r="EM17" s="682"/>
    </row>
    <row r="18" spans="1:143" s="119" customFormat="1" ht="18.75" customHeight="1">
      <c r="A18" s="567"/>
      <c r="B18" s="24"/>
      <c r="C18" s="678"/>
      <c r="D18" s="691"/>
      <c r="E18" s="691"/>
      <c r="F18" s="691"/>
      <c r="G18" s="691"/>
      <c r="H18" s="691"/>
      <c r="I18" s="691"/>
      <c r="J18" s="675"/>
      <c r="K18" s="678"/>
      <c r="L18" s="624"/>
      <c r="M18" s="624"/>
      <c r="N18" s="624"/>
      <c r="O18" s="624"/>
      <c r="P18" s="624"/>
      <c r="Q18" s="679"/>
      <c r="R18" s="667"/>
      <c r="S18" s="667"/>
      <c r="T18" s="667"/>
      <c r="U18" s="668"/>
      <c r="V18" s="672"/>
      <c r="W18" s="672"/>
      <c r="X18" s="672"/>
      <c r="Y18" s="672"/>
      <c r="Z18" s="672"/>
      <c r="AA18" s="672"/>
      <c r="AB18" s="672"/>
      <c r="AC18" s="672"/>
      <c r="AD18" s="672"/>
      <c r="AE18" s="672"/>
      <c r="AF18" s="672"/>
      <c r="AG18" s="672"/>
      <c r="AH18" s="672"/>
      <c r="AI18" s="672"/>
      <c r="AJ18" s="672"/>
      <c r="AL18" s="671"/>
      <c r="AM18" s="671"/>
      <c r="AN18" s="671"/>
      <c r="AO18" s="671"/>
      <c r="AP18" s="671"/>
      <c r="AQ18" s="671"/>
      <c r="AR18" s="671"/>
      <c r="AS18" s="671"/>
      <c r="AT18" s="671"/>
      <c r="AU18" s="671"/>
      <c r="AV18" s="670"/>
      <c r="AW18" s="670"/>
      <c r="AX18" s="670"/>
      <c r="AY18" s="670"/>
      <c r="AZ18" s="670"/>
      <c r="BA18" s="670"/>
      <c r="BB18" s="670"/>
      <c r="BC18" s="670"/>
      <c r="BD18" s="670"/>
      <c r="BF18" s="671"/>
      <c r="BG18" s="671"/>
      <c r="BH18" s="671"/>
      <c r="BI18" s="671"/>
      <c r="BN18" s="122"/>
      <c r="BO18" s="122"/>
      <c r="BP18" s="122"/>
      <c r="BQ18" s="122"/>
      <c r="BR18" s="122"/>
      <c r="BS18" s="122"/>
      <c r="BT18" s="122"/>
      <c r="BU18" s="122"/>
      <c r="BV18" s="122"/>
      <c r="BW18" s="122"/>
      <c r="BX18" s="122"/>
      <c r="BY18" s="122"/>
      <c r="BZ18" s="122"/>
      <c r="CA18" s="122"/>
      <c r="CB18" s="122"/>
      <c r="CC18" s="122"/>
      <c r="CD18" s="122"/>
      <c r="CE18" s="122"/>
      <c r="CF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I18" s="673"/>
      <c r="DJ18" s="673"/>
      <c r="DK18" s="673"/>
      <c r="DL18" s="673"/>
      <c r="DM18" s="673"/>
      <c r="DN18" s="673"/>
      <c r="DO18" s="682"/>
      <c r="DP18" s="682"/>
      <c r="DQ18" s="682"/>
      <c r="DR18" s="682"/>
      <c r="DS18" s="682"/>
      <c r="DT18" s="682"/>
      <c r="DU18" s="682"/>
      <c r="DV18" s="682"/>
      <c r="DW18" s="682"/>
      <c r="DX18" s="682"/>
      <c r="DY18" s="682"/>
      <c r="DZ18" s="682"/>
      <c r="EA18" s="682"/>
      <c r="EB18" s="682"/>
      <c r="EC18" s="682"/>
      <c r="ED18" s="682"/>
      <c r="EE18" s="682"/>
      <c r="EF18" s="682"/>
      <c r="EG18" s="682"/>
      <c r="EH18" s="682"/>
      <c r="EI18" s="682"/>
      <c r="EJ18" s="682"/>
      <c r="EK18" s="682"/>
      <c r="EL18" s="682"/>
      <c r="EM18" s="682"/>
    </row>
    <row r="19" spans="48:65" ht="8.25" customHeight="1">
      <c r="AV19" s="645"/>
      <c r="AW19" s="645"/>
      <c r="AX19" s="645"/>
      <c r="AY19" s="645"/>
      <c r="AZ19" s="645"/>
      <c r="BA19" s="645"/>
      <c r="BB19" s="645"/>
      <c r="BC19" s="645"/>
      <c r="BD19" s="645"/>
      <c r="BE19" s="129"/>
      <c r="BF19" s="129"/>
      <c r="BG19" s="129"/>
      <c r="BH19" s="129"/>
      <c r="BI19" s="129"/>
      <c r="BJ19" s="129"/>
      <c r="BK19" s="129"/>
      <c r="BL19" s="129"/>
      <c r="BM19" s="129"/>
    </row>
    <row r="20" spans="3:143" ht="23.25" customHeight="1">
      <c r="C20" s="692"/>
      <c r="D20" s="692"/>
      <c r="E20" s="692"/>
      <c r="F20" s="692"/>
      <c r="G20" s="692"/>
      <c r="H20" s="692"/>
      <c r="I20" s="692"/>
      <c r="J20" s="692"/>
      <c r="K20" s="692"/>
      <c r="L20" s="692"/>
      <c r="M20" s="692"/>
      <c r="N20" s="692"/>
      <c r="O20" s="692"/>
      <c r="P20" s="692"/>
      <c r="Q20" s="692"/>
      <c r="R20" s="692"/>
      <c r="S20" s="692"/>
      <c r="T20" s="692"/>
      <c r="U20" s="693"/>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c r="CM20" s="694"/>
      <c r="CN20" s="694"/>
      <c r="CO20" s="694"/>
      <c r="CP20" s="694"/>
      <c r="CQ20" s="694"/>
      <c r="CR20" s="694"/>
      <c r="CS20" s="694"/>
      <c r="CT20" s="694"/>
      <c r="CU20" s="694"/>
      <c r="CV20" s="694"/>
      <c r="CW20" s="694"/>
      <c r="CX20" s="694"/>
      <c r="CY20" s="694"/>
      <c r="CZ20" s="694"/>
      <c r="DA20" s="694"/>
      <c r="DB20" s="694"/>
      <c r="DC20" s="694"/>
      <c r="DD20" s="694"/>
      <c r="DE20" s="694"/>
      <c r="DF20" s="694"/>
      <c r="DG20" s="694"/>
      <c r="DH20" s="694"/>
      <c r="DI20" s="694"/>
      <c r="DJ20" s="694"/>
      <c r="DK20" s="694"/>
      <c r="DL20" s="694"/>
      <c r="DM20" s="694"/>
      <c r="DN20" s="694"/>
      <c r="DO20" s="694"/>
      <c r="DP20" s="694"/>
      <c r="DQ20" s="694"/>
      <c r="DR20" s="694"/>
      <c r="DS20" s="694"/>
      <c r="DT20" s="694"/>
      <c r="DU20" s="694"/>
      <c r="DV20" s="694"/>
      <c r="DW20" s="694"/>
      <c r="DX20" s="694"/>
      <c r="DY20" s="694"/>
      <c r="DZ20" s="694"/>
      <c r="EA20" s="694"/>
      <c r="EB20" s="694"/>
      <c r="EC20" s="694"/>
      <c r="ED20" s="694"/>
      <c r="EE20" s="694"/>
      <c r="EF20" s="694"/>
      <c r="EG20" s="694"/>
      <c r="EH20" s="694"/>
      <c r="EI20" s="694"/>
      <c r="EJ20" s="694"/>
      <c r="EK20" s="694"/>
      <c r="EL20" s="694"/>
      <c r="EM20" s="694"/>
    </row>
    <row r="21" spans="2:143" ht="12" customHeight="1" thickBot="1">
      <c r="B21" s="534"/>
      <c r="C21" s="695"/>
      <c r="D21" s="695"/>
      <c r="E21" s="695"/>
      <c r="F21" s="695"/>
      <c r="G21" s="696"/>
      <c r="H21" s="695"/>
      <c r="I21" s="696"/>
      <c r="J21" s="695"/>
      <c r="K21" s="695"/>
      <c r="L21" s="695"/>
      <c r="M21" s="695"/>
      <c r="N21" s="695"/>
      <c r="O21" s="697"/>
      <c r="P21" s="695"/>
      <c r="Q21" s="697"/>
      <c r="R21" s="695"/>
      <c r="S21" s="697"/>
      <c r="T21" s="695"/>
      <c r="U21" s="698"/>
      <c r="V21" s="699"/>
      <c r="W21" s="699"/>
      <c r="X21" s="699"/>
      <c r="Y21" s="699"/>
      <c r="Z21" s="699"/>
      <c r="AA21" s="699"/>
      <c r="AB21" s="699"/>
      <c r="AC21" s="699"/>
      <c r="AD21" s="699"/>
      <c r="AE21" s="699"/>
      <c r="AF21" s="699"/>
      <c r="AG21" s="699"/>
      <c r="AH21" s="699"/>
      <c r="AI21" s="699"/>
      <c r="AJ21" s="699"/>
      <c r="AK21" s="699"/>
      <c r="AL21" s="699"/>
      <c r="AM21" s="699"/>
      <c r="AN21" s="699"/>
      <c r="AO21" s="699"/>
      <c r="AP21" s="699"/>
      <c r="AQ21" s="699"/>
      <c r="AR21" s="699"/>
      <c r="AS21" s="699"/>
      <c r="AT21" s="699"/>
      <c r="AU21" s="699"/>
      <c r="AV21" s="699"/>
      <c r="AW21" s="699"/>
      <c r="AX21" s="699"/>
      <c r="AY21" s="699"/>
      <c r="AZ21" s="699"/>
      <c r="BA21" s="699"/>
      <c r="BB21" s="699"/>
      <c r="BC21" s="699"/>
      <c r="BD21" s="699"/>
      <c r="BE21" s="699"/>
      <c r="BF21" s="699"/>
      <c r="BG21" s="699"/>
      <c r="BH21" s="699"/>
      <c r="BI21" s="699"/>
      <c r="BJ21" s="699"/>
      <c r="BK21" s="699"/>
      <c r="BL21" s="699"/>
      <c r="BM21" s="699"/>
      <c r="BN21" s="699"/>
      <c r="BO21" s="699"/>
      <c r="BP21" s="699"/>
      <c r="BQ21" s="699"/>
      <c r="BR21" s="699"/>
      <c r="BS21" s="699"/>
      <c r="BT21" s="699"/>
      <c r="BU21" s="699"/>
      <c r="BV21" s="699"/>
      <c r="BW21" s="699"/>
      <c r="BX21" s="699"/>
      <c r="BY21" s="699"/>
      <c r="BZ21" s="699"/>
      <c r="CA21" s="699"/>
      <c r="CB21" s="699"/>
      <c r="CC21" s="699"/>
      <c r="CD21" s="699"/>
      <c r="CE21" s="699"/>
      <c r="CF21" s="699"/>
      <c r="CG21" s="699"/>
      <c r="CH21" s="699"/>
      <c r="CI21" s="699"/>
      <c r="CJ21" s="699"/>
      <c r="CK21" s="699"/>
      <c r="CL21" s="699"/>
      <c r="CM21" s="699"/>
      <c r="CN21" s="699"/>
      <c r="CO21" s="699"/>
      <c r="CP21" s="699"/>
      <c r="CQ21" s="699"/>
      <c r="CR21" s="699"/>
      <c r="CS21" s="699"/>
      <c r="CT21" s="699"/>
      <c r="CU21" s="699"/>
      <c r="CV21" s="699"/>
      <c r="CW21" s="699"/>
      <c r="CX21" s="699"/>
      <c r="CY21" s="699"/>
      <c r="CZ21" s="699"/>
      <c r="DA21" s="699"/>
      <c r="DB21" s="699"/>
      <c r="DC21" s="699"/>
      <c r="DD21" s="699"/>
      <c r="DE21" s="699"/>
      <c r="DF21" s="699"/>
      <c r="DG21" s="699"/>
      <c r="DH21" s="699"/>
      <c r="DI21" s="699"/>
      <c r="DJ21" s="699"/>
      <c r="DK21" s="699"/>
      <c r="DL21" s="699"/>
      <c r="DM21" s="699"/>
      <c r="DN21" s="699"/>
      <c r="DO21" s="699"/>
      <c r="DP21" s="699"/>
      <c r="DQ21" s="699"/>
      <c r="DR21" s="699"/>
      <c r="DS21" s="699"/>
      <c r="DT21" s="699"/>
      <c r="DU21" s="699"/>
      <c r="DV21" s="699"/>
      <c r="DW21" s="699"/>
      <c r="DX21" s="699"/>
      <c r="DY21" s="699"/>
      <c r="DZ21" s="699"/>
      <c r="EA21" s="699"/>
      <c r="EB21" s="699"/>
      <c r="EC21" s="699"/>
      <c r="ED21" s="699"/>
      <c r="EE21" s="699"/>
      <c r="EF21" s="699"/>
      <c r="EG21" s="699"/>
      <c r="EH21" s="699"/>
      <c r="EI21" s="699"/>
      <c r="EJ21" s="699"/>
      <c r="EK21" s="699"/>
      <c r="EL21" s="699"/>
      <c r="EM21" s="699"/>
    </row>
    <row r="22" spans="2:143" ht="21" customHeight="1">
      <c r="B22" s="700"/>
      <c r="C22" s="700"/>
      <c r="D22" s="701" t="s">
        <v>779</v>
      </c>
      <c r="E22" s="701"/>
      <c r="F22" s="701"/>
      <c r="G22" s="701"/>
      <c r="H22" s="701"/>
      <c r="I22" s="701"/>
      <c r="J22" s="701"/>
      <c r="K22" s="701"/>
      <c r="L22" s="701"/>
      <c r="M22" s="701"/>
      <c r="N22" s="701"/>
      <c r="O22" s="701"/>
      <c r="P22" s="701"/>
      <c r="Q22" s="701"/>
      <c r="R22" s="702"/>
      <c r="S22" s="703">
        <v>1</v>
      </c>
      <c r="T22" s="704"/>
      <c r="U22" s="705"/>
      <c r="V22" s="705"/>
      <c r="W22" s="706"/>
      <c r="X22" s="706"/>
      <c r="Y22" s="706"/>
      <c r="Z22" s="706"/>
      <c r="AA22" s="706"/>
      <c r="AB22" s="706"/>
      <c r="AC22" s="706"/>
      <c r="AD22" s="706"/>
      <c r="AE22" s="706"/>
      <c r="AF22" s="706"/>
      <c r="AG22" s="706"/>
      <c r="AH22" s="706"/>
      <c r="AI22" s="706"/>
      <c r="AJ22" s="706"/>
      <c r="AK22" s="706"/>
      <c r="AL22" s="706"/>
      <c r="AM22" s="706"/>
      <c r="AN22" s="706"/>
      <c r="AO22" s="706"/>
      <c r="AP22" s="706"/>
      <c r="AQ22" s="706"/>
      <c r="AR22" s="706"/>
      <c r="AS22" s="706"/>
      <c r="AT22" s="706"/>
      <c r="AU22" s="706"/>
      <c r="AV22" s="706"/>
      <c r="AW22" s="706"/>
      <c r="AX22" s="706"/>
      <c r="AY22" s="706"/>
      <c r="AZ22" s="706"/>
      <c r="BA22" s="706"/>
      <c r="BB22" s="706"/>
      <c r="BC22" s="706"/>
      <c r="BD22" s="706"/>
      <c r="BE22" s="706"/>
      <c r="BF22" s="706"/>
      <c r="BG22" s="706"/>
      <c r="BH22" s="706"/>
      <c r="BI22" s="706"/>
      <c r="BJ22" s="706"/>
      <c r="BK22" s="706"/>
      <c r="BL22" s="706"/>
      <c r="BM22" s="706"/>
      <c r="BN22" s="706"/>
      <c r="BO22" s="706"/>
      <c r="BP22" s="706"/>
      <c r="BQ22" s="706"/>
      <c r="BR22" s="706"/>
      <c r="BS22" s="706"/>
      <c r="BT22" s="706"/>
      <c r="BU22" s="706"/>
      <c r="BV22" s="706"/>
      <c r="BW22" s="706"/>
      <c r="BX22" s="706"/>
      <c r="BY22" s="706"/>
      <c r="BZ22" s="706"/>
      <c r="CA22" s="706"/>
      <c r="CB22" s="706"/>
      <c r="CC22" s="706"/>
      <c r="CD22" s="706"/>
      <c r="CE22" s="706"/>
      <c r="CF22" s="706"/>
      <c r="CG22" s="706"/>
      <c r="CH22" s="706"/>
      <c r="CI22" s="706"/>
      <c r="CJ22" s="706"/>
      <c r="CK22" s="706"/>
      <c r="CL22" s="706"/>
      <c r="CM22" s="706"/>
      <c r="CN22" s="706"/>
      <c r="CO22" s="706"/>
      <c r="CP22" s="706"/>
      <c r="CQ22" s="706"/>
      <c r="CR22" s="706"/>
      <c r="CS22" s="706"/>
      <c r="CT22" s="706"/>
      <c r="CW22" s="707"/>
      <c r="CX22" s="707"/>
      <c r="CY22" s="707"/>
      <c r="CZ22" s="707"/>
      <c r="DA22" s="707"/>
      <c r="DB22" s="707"/>
      <c r="DC22" s="707"/>
      <c r="DD22" s="707"/>
      <c r="DE22" s="707"/>
      <c r="DF22" s="707"/>
      <c r="DG22" s="707"/>
      <c r="DH22" s="707"/>
      <c r="DI22" s="707"/>
      <c r="DJ22" s="707"/>
      <c r="DK22" s="707"/>
      <c r="DL22" s="707"/>
      <c r="DM22" s="707"/>
      <c r="DN22" s="707"/>
      <c r="DO22" s="707"/>
      <c r="DP22" s="707"/>
      <c r="DQ22" s="707"/>
      <c r="DR22" s="707"/>
      <c r="DS22" s="707"/>
      <c r="DT22" s="707"/>
      <c r="DX22" s="708"/>
      <c r="DY22" s="708"/>
      <c r="DZ22" s="708"/>
      <c r="EA22" s="708"/>
      <c r="EB22" s="708"/>
      <c r="EC22" s="708"/>
      <c r="ED22" s="708"/>
      <c r="EE22" s="708"/>
      <c r="EF22" s="708"/>
      <c r="EG22" s="708"/>
      <c r="EH22" s="708"/>
      <c r="EI22" s="708"/>
      <c r="EJ22" s="708"/>
      <c r="EK22" s="708"/>
      <c r="EL22" s="708"/>
      <c r="EM22" s="708"/>
    </row>
    <row r="23" spans="2:143" ht="31.5" customHeight="1" thickBot="1">
      <c r="B23" s="700" t="s">
        <v>724</v>
      </c>
      <c r="C23" s="700"/>
      <c r="D23" s="709" t="s">
        <v>67</v>
      </c>
      <c r="E23" s="709"/>
      <c r="F23" s="709"/>
      <c r="G23" s="709"/>
      <c r="H23" s="709"/>
      <c r="I23" s="709"/>
      <c r="J23" s="709"/>
      <c r="K23" s="709"/>
      <c r="L23" s="709"/>
      <c r="M23" s="709"/>
      <c r="N23" s="709"/>
      <c r="O23" s="709"/>
      <c r="P23" s="709"/>
      <c r="Q23" s="709"/>
      <c r="R23" s="710" t="s">
        <v>765</v>
      </c>
      <c r="S23" s="711">
        <v>1</v>
      </c>
      <c r="T23" s="712"/>
      <c r="V23" s="713"/>
      <c r="W23" s="713"/>
      <c r="X23" s="713"/>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3"/>
      <c r="AZ23" s="713"/>
      <c r="BA23" s="713"/>
      <c r="BB23" s="713"/>
      <c r="BC23" s="713"/>
      <c r="BD23" s="713"/>
      <c r="BE23" s="713"/>
      <c r="BF23" s="713"/>
      <c r="BG23" s="713"/>
      <c r="BH23" s="713"/>
      <c r="BI23" s="713"/>
      <c r="BJ23" s="713"/>
      <c r="BK23" s="713"/>
      <c r="BL23" s="713"/>
      <c r="BM23" s="713"/>
      <c r="BN23" s="713"/>
      <c r="BO23" s="713"/>
      <c r="BP23" s="713"/>
      <c r="BQ23" s="713"/>
      <c r="BR23" s="713"/>
      <c r="BS23" s="713"/>
      <c r="BT23" s="713"/>
      <c r="BU23" s="713"/>
      <c r="BV23" s="713"/>
      <c r="BW23" s="713"/>
      <c r="BX23" s="713"/>
      <c r="BY23" s="713"/>
      <c r="BZ23" s="713"/>
      <c r="CA23" s="713"/>
      <c r="CB23" s="713"/>
      <c r="CC23" s="713"/>
      <c r="CD23" s="713"/>
      <c r="CE23" s="713"/>
      <c r="CF23" s="713"/>
      <c r="CG23" s="713"/>
      <c r="CH23" s="713"/>
      <c r="CI23" s="713"/>
      <c r="CJ23" s="713"/>
      <c r="CK23" s="713"/>
      <c r="CL23" s="713"/>
      <c r="CM23" s="713"/>
      <c r="CN23" s="713"/>
      <c r="CO23" s="713"/>
      <c r="CP23" s="713"/>
      <c r="CQ23" s="713"/>
      <c r="CR23" s="713"/>
      <c r="CS23" s="713"/>
      <c r="CT23" s="713"/>
      <c r="CU23" s="707"/>
      <c r="CW23" s="707"/>
      <c r="CX23" s="707"/>
      <c r="CY23" s="707"/>
      <c r="CZ23" s="707"/>
      <c r="DA23" s="707"/>
      <c r="DB23" s="707"/>
      <c r="DC23" s="707"/>
      <c r="DD23" s="707"/>
      <c r="DE23" s="707"/>
      <c r="DF23" s="707"/>
      <c r="DG23" s="707"/>
      <c r="DU23" s="707"/>
      <c r="DV23" s="707"/>
      <c r="DX23" s="714"/>
      <c r="DY23" s="714"/>
      <c r="DZ23" s="714"/>
      <c r="EA23" s="714"/>
      <c r="EB23" s="714"/>
      <c r="EC23" s="714"/>
      <c r="ED23" s="714"/>
      <c r="EE23" s="714"/>
      <c r="EF23" s="714"/>
      <c r="EG23" s="714"/>
      <c r="EH23" s="714"/>
      <c r="EI23" s="714"/>
      <c r="EJ23" s="714"/>
      <c r="EK23" s="714"/>
      <c r="EL23" s="714"/>
      <c r="EM23" s="714"/>
    </row>
    <row r="24" spans="3:111" ht="4.5" customHeight="1">
      <c r="C24" s="715"/>
      <c r="D24" s="715"/>
      <c r="E24" s="715"/>
      <c r="F24" s="715"/>
      <c r="G24" s="716"/>
      <c r="H24" s="715"/>
      <c r="I24" s="716"/>
      <c r="J24" s="715"/>
      <c r="K24" s="715"/>
      <c r="L24" s="715"/>
      <c r="M24" s="715"/>
      <c r="N24" s="715"/>
      <c r="O24" s="717"/>
      <c r="P24" s="718"/>
      <c r="Q24" s="717"/>
      <c r="R24" s="715"/>
      <c r="S24" s="717"/>
      <c r="T24" s="715"/>
      <c r="U24" s="698"/>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719"/>
      <c r="BA24" s="719"/>
      <c r="BB24" s="719"/>
      <c r="BC24" s="719"/>
      <c r="BD24" s="719"/>
      <c r="BE24" s="719"/>
      <c r="BF24" s="719"/>
      <c r="BG24" s="719"/>
      <c r="BH24" s="719"/>
      <c r="BI24" s="719"/>
      <c r="BJ24" s="719"/>
      <c r="BK24" s="719"/>
      <c r="BL24" s="719"/>
      <c r="BM24" s="719"/>
      <c r="BN24" s="719"/>
      <c r="BO24" s="719"/>
      <c r="BP24" s="719"/>
      <c r="BQ24" s="719"/>
      <c r="BR24" s="719"/>
      <c r="BS24" s="719"/>
      <c r="BT24" s="719"/>
      <c r="BU24" s="719"/>
      <c r="BV24" s="719"/>
      <c r="BW24" s="719"/>
      <c r="BX24" s="719"/>
      <c r="BY24" s="719"/>
      <c r="BZ24" s="719"/>
      <c r="CA24" s="719"/>
      <c r="CB24" s="719"/>
      <c r="CC24" s="719"/>
      <c r="CD24" s="719"/>
      <c r="CE24" s="719"/>
      <c r="CF24" s="719"/>
      <c r="CG24" s="719"/>
      <c r="CH24" s="719"/>
      <c r="CI24" s="719"/>
      <c r="CJ24" s="719"/>
      <c r="CK24" s="719"/>
      <c r="CL24" s="719"/>
      <c r="CM24" s="719"/>
      <c r="CN24" s="719"/>
      <c r="CO24" s="719"/>
      <c r="CP24" s="719"/>
      <c r="CQ24" s="719"/>
      <c r="CR24" s="719"/>
      <c r="CS24" s="719"/>
      <c r="CT24" s="719"/>
      <c r="CU24" s="719"/>
      <c r="CV24" s="719"/>
      <c r="CW24" s="719"/>
      <c r="CX24" s="719"/>
      <c r="CY24" s="719"/>
      <c r="CZ24" s="719"/>
      <c r="DA24" s="719"/>
      <c r="DB24" s="719"/>
      <c r="DC24" s="719"/>
      <c r="DD24" s="719"/>
      <c r="DE24" s="719"/>
      <c r="DF24" s="719"/>
      <c r="DG24" s="719"/>
    </row>
    <row r="25" spans="2:143" ht="12" customHeight="1">
      <c r="B25" s="636" t="s">
        <v>764</v>
      </c>
      <c r="C25" s="636"/>
      <c r="D25" s="636"/>
      <c r="E25" s="635" t="s">
        <v>725</v>
      </c>
      <c r="F25" s="635"/>
      <c r="G25" s="635"/>
      <c r="H25" s="635"/>
      <c r="I25" s="635"/>
      <c r="J25" s="635"/>
      <c r="K25" s="635"/>
      <c r="L25" s="635"/>
      <c r="M25" s="635"/>
      <c r="N25" s="635"/>
      <c r="O25" s="635"/>
      <c r="P25" s="635"/>
      <c r="Q25" s="635"/>
      <c r="R25" s="635"/>
      <c r="S25" s="635"/>
      <c r="T25" s="635"/>
      <c r="U25" s="648"/>
      <c r="V25" s="720"/>
      <c r="W25" s="720"/>
      <c r="X25" s="720"/>
      <c r="Y25" s="720"/>
      <c r="Z25" s="720"/>
      <c r="AA25" s="720"/>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0"/>
      <c r="AZ25" s="720"/>
      <c r="BA25" s="720"/>
      <c r="BB25" s="720"/>
      <c r="BC25" s="720"/>
      <c r="BD25" s="720"/>
      <c r="BE25" s="720"/>
      <c r="BF25" s="720"/>
      <c r="BG25" s="720"/>
      <c r="BH25" s="720"/>
      <c r="BI25" s="720"/>
      <c r="BJ25" s="720"/>
      <c r="BK25" s="720"/>
      <c r="BL25" s="720"/>
      <c r="BM25" s="720"/>
      <c r="BN25" s="720"/>
      <c r="BO25" s="720"/>
      <c r="BP25" s="720"/>
      <c r="BQ25" s="720"/>
      <c r="BR25" s="720"/>
      <c r="BS25" s="720"/>
      <c r="BT25" s="720"/>
      <c r="BU25" s="720"/>
      <c r="BV25" s="720"/>
      <c r="BW25" s="720"/>
      <c r="BX25" s="720"/>
      <c r="BY25" s="720"/>
      <c r="BZ25" s="720"/>
      <c r="CA25" s="720"/>
      <c r="CB25" s="720"/>
      <c r="CC25" s="720"/>
      <c r="CD25" s="720"/>
      <c r="CE25" s="720"/>
      <c r="CF25" s="720"/>
      <c r="CG25" s="720"/>
      <c r="CH25" s="720"/>
      <c r="CI25" s="720"/>
      <c r="CJ25" s="720"/>
      <c r="CK25" s="720"/>
      <c r="CL25" s="720"/>
      <c r="CM25" s="720"/>
      <c r="CN25" s="720"/>
      <c r="CO25" s="720"/>
      <c r="CP25" s="720"/>
      <c r="CQ25" s="720"/>
      <c r="CR25" s="720"/>
      <c r="CS25" s="720"/>
      <c r="CT25" s="720"/>
      <c r="CU25" s="720"/>
      <c r="CV25" s="720"/>
      <c r="CW25" s="720"/>
      <c r="CX25" s="720"/>
      <c r="CY25" s="720"/>
      <c r="CZ25" s="720"/>
      <c r="DA25" s="720"/>
      <c r="DB25" s="720"/>
      <c r="DC25" s="720"/>
      <c r="DD25" s="720"/>
      <c r="DE25" s="720"/>
      <c r="DF25" s="720"/>
      <c r="DG25" s="720"/>
      <c r="DH25" s="720"/>
      <c r="DI25" s="720"/>
      <c r="DJ25" s="720"/>
      <c r="DK25" s="720"/>
      <c r="DL25" s="720"/>
      <c r="DM25" s="720"/>
      <c r="DN25" s="720"/>
      <c r="DO25" s="720"/>
      <c r="DP25" s="720"/>
      <c r="DQ25" s="720"/>
      <c r="DR25" s="720"/>
      <c r="DS25" s="720"/>
      <c r="DT25" s="720"/>
      <c r="DU25" s="720"/>
      <c r="DV25" s="720"/>
      <c r="DW25" s="720"/>
      <c r="DX25" s="720"/>
      <c r="DY25" s="720"/>
      <c r="DZ25" s="720"/>
      <c r="EA25" s="720"/>
      <c r="EB25" s="720"/>
      <c r="EC25" s="720"/>
      <c r="ED25" s="720"/>
      <c r="EE25" s="720"/>
      <c r="EF25" s="720"/>
      <c r="EG25" s="720"/>
      <c r="EH25" s="720"/>
      <c r="EI25" s="720"/>
      <c r="EJ25" s="720"/>
      <c r="EK25" s="720"/>
      <c r="EL25" s="720"/>
      <c r="EM25" s="720"/>
    </row>
    <row r="26" spans="3:135" ht="10.5" customHeight="1">
      <c r="C26" s="721"/>
      <c r="D26" s="722"/>
      <c r="E26" s="722"/>
      <c r="F26" s="722"/>
      <c r="G26" s="723"/>
      <c r="H26" s="722"/>
      <c r="I26" s="723"/>
      <c r="J26" s="722"/>
      <c r="K26" s="722"/>
      <c r="L26" s="722"/>
      <c r="M26" s="722"/>
      <c r="N26" s="722"/>
      <c r="O26" s="724"/>
      <c r="P26" s="722"/>
      <c r="Q26" s="722"/>
      <c r="R26" s="722"/>
      <c r="S26" s="722"/>
      <c r="T26" s="722"/>
      <c r="U26" s="648"/>
      <c r="V26" s="725"/>
      <c r="W26" s="725"/>
      <c r="X26" s="725"/>
      <c r="Y26" s="725"/>
      <c r="Z26" s="725"/>
      <c r="AA26" s="725"/>
      <c r="AB26" s="725"/>
      <c r="AC26" s="725"/>
      <c r="AD26" s="725"/>
      <c r="AE26" s="725"/>
      <c r="AF26" s="725"/>
      <c r="AG26" s="725"/>
      <c r="AH26" s="725"/>
      <c r="AI26" s="725"/>
      <c r="AJ26" s="725"/>
      <c r="AK26" s="725"/>
      <c r="AL26" s="725"/>
      <c r="AM26" s="725"/>
      <c r="AN26" s="725"/>
      <c r="AO26" s="725"/>
      <c r="AP26" s="725"/>
      <c r="AQ26" s="725"/>
      <c r="AR26" s="725"/>
      <c r="AS26" s="725"/>
      <c r="AT26" s="725"/>
      <c r="AU26" s="725"/>
      <c r="AV26" s="725"/>
      <c r="AW26" s="725"/>
      <c r="AX26" s="725"/>
      <c r="AY26" s="725"/>
      <c r="AZ26" s="725"/>
      <c r="BA26" s="725"/>
      <c r="BB26" s="725"/>
      <c r="BC26" s="725"/>
      <c r="BD26" s="725"/>
      <c r="BE26" s="725"/>
      <c r="BF26" s="725"/>
      <c r="BG26" s="725"/>
      <c r="BH26" s="725"/>
      <c r="BI26" s="725"/>
      <c r="BJ26" s="725"/>
      <c r="BK26" s="725"/>
      <c r="BL26" s="725"/>
      <c r="BM26" s="725"/>
      <c r="BN26" s="725"/>
      <c r="BO26" s="725"/>
      <c r="BP26" s="725"/>
      <c r="BQ26" s="725"/>
      <c r="BR26" s="725"/>
      <c r="BS26" s="725"/>
      <c r="BT26" s="725"/>
      <c r="BU26" s="725"/>
      <c r="BV26" s="725"/>
      <c r="BW26" s="725"/>
      <c r="BX26" s="725"/>
      <c r="BY26" s="725"/>
      <c r="BZ26" s="725"/>
      <c r="CA26" s="725"/>
      <c r="CB26" s="725"/>
      <c r="CC26" s="725"/>
      <c r="CD26" s="725"/>
      <c r="CE26" s="725"/>
      <c r="CF26" s="725"/>
      <c r="CG26" s="725"/>
      <c r="CH26" s="725"/>
      <c r="CI26" s="725"/>
      <c r="CJ26" s="725"/>
      <c r="CK26" s="725"/>
      <c r="CL26" s="725"/>
      <c r="CM26" s="725"/>
      <c r="CN26" s="725"/>
      <c r="CO26" s="725"/>
      <c r="CP26" s="725"/>
      <c r="CQ26" s="725"/>
      <c r="CR26" s="725"/>
      <c r="CS26" s="725"/>
      <c r="CT26" s="725"/>
      <c r="CU26" s="725"/>
      <c r="CV26" s="725"/>
      <c r="CW26" s="725"/>
      <c r="CX26" s="725"/>
      <c r="CY26" s="725"/>
      <c r="CZ26" s="725"/>
      <c r="DA26" s="725"/>
      <c r="DB26" s="725"/>
      <c r="DC26" s="725"/>
      <c r="DD26" s="725"/>
      <c r="DE26" s="725"/>
      <c r="DF26" s="725"/>
      <c r="DG26" s="725"/>
      <c r="DH26" s="725"/>
      <c r="DI26" s="725"/>
      <c r="DJ26" s="725"/>
      <c r="DK26" s="725"/>
      <c r="DL26" s="725"/>
      <c r="DM26" s="725"/>
      <c r="DN26" s="725"/>
      <c r="DO26" s="725"/>
      <c r="DP26" s="725"/>
      <c r="DQ26" s="725"/>
      <c r="DR26" s="725"/>
      <c r="DS26" s="725"/>
      <c r="DT26" s="725"/>
      <c r="DU26" s="725"/>
      <c r="DV26" s="725"/>
      <c r="DW26" s="725"/>
      <c r="DX26" s="725"/>
      <c r="DY26" s="725"/>
      <c r="DZ26" s="725"/>
      <c r="EA26" s="725"/>
      <c r="EB26" s="725"/>
      <c r="EC26" s="725"/>
      <c r="ED26" s="725"/>
      <c r="EE26" s="725"/>
    </row>
    <row r="27" spans="3:143" ht="6" customHeight="1">
      <c r="C27" s="726"/>
      <c r="D27" s="726"/>
      <c r="E27" s="726"/>
      <c r="F27" s="726"/>
      <c r="G27" s="727"/>
      <c r="H27" s="726"/>
      <c r="I27" s="727"/>
      <c r="J27" s="726"/>
      <c r="K27" s="726"/>
      <c r="L27" s="726"/>
      <c r="M27" s="726"/>
      <c r="N27" s="726"/>
      <c r="O27" s="728"/>
      <c r="P27" s="729"/>
      <c r="Q27" s="728"/>
      <c r="R27" s="726"/>
      <c r="S27" s="728"/>
      <c r="T27" s="726"/>
      <c r="U27" s="730"/>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731"/>
      <c r="AT27" s="731"/>
      <c r="AU27" s="731"/>
      <c r="AV27" s="731"/>
      <c r="AW27" s="731"/>
      <c r="AX27" s="731"/>
      <c r="AY27" s="731"/>
      <c r="AZ27" s="731"/>
      <c r="BA27" s="731"/>
      <c r="BB27" s="731"/>
      <c r="BC27" s="731"/>
      <c r="BD27" s="731"/>
      <c r="BE27" s="731"/>
      <c r="BF27" s="731"/>
      <c r="BG27" s="731"/>
      <c r="BH27" s="731"/>
      <c r="BI27" s="731"/>
      <c r="BJ27" s="731"/>
      <c r="BK27" s="731"/>
      <c r="BL27" s="731"/>
      <c r="BM27" s="731"/>
      <c r="BN27" s="731"/>
      <c r="BO27" s="731"/>
      <c r="BP27" s="731"/>
      <c r="BQ27" s="731"/>
      <c r="BR27" s="731"/>
      <c r="BS27" s="731"/>
      <c r="BT27" s="731"/>
      <c r="BU27" s="731"/>
      <c r="BV27" s="731"/>
      <c r="BW27" s="731"/>
      <c r="BX27" s="731"/>
      <c r="BY27" s="731"/>
      <c r="BZ27" s="731"/>
      <c r="CA27" s="731"/>
      <c r="CB27" s="731"/>
      <c r="CC27" s="731"/>
      <c r="CD27" s="731"/>
      <c r="CE27" s="731"/>
      <c r="CF27" s="731"/>
      <c r="CG27" s="731"/>
      <c r="CH27" s="731"/>
      <c r="CI27" s="731"/>
      <c r="CJ27" s="731"/>
      <c r="CK27" s="731"/>
      <c r="CL27" s="731"/>
      <c r="CM27" s="731"/>
      <c r="CN27" s="731"/>
      <c r="CO27" s="731"/>
      <c r="CP27" s="731"/>
      <c r="CQ27" s="731"/>
      <c r="CR27" s="731"/>
      <c r="CS27" s="731"/>
      <c r="CT27" s="731"/>
      <c r="CU27" s="731"/>
      <c r="CV27" s="731"/>
      <c r="CW27" s="731"/>
      <c r="CX27" s="731"/>
      <c r="CY27" s="731"/>
      <c r="CZ27" s="731"/>
      <c r="DA27" s="731"/>
      <c r="DB27" s="731"/>
      <c r="DC27" s="731"/>
      <c r="DD27" s="731"/>
      <c r="DE27" s="731"/>
      <c r="DF27" s="731"/>
      <c r="DG27" s="731"/>
      <c r="DH27" s="731"/>
      <c r="DI27" s="731"/>
      <c r="DJ27" s="731"/>
      <c r="DK27" s="731"/>
      <c r="DL27" s="731"/>
      <c r="DM27" s="731"/>
      <c r="DN27" s="731"/>
      <c r="DO27" s="731"/>
      <c r="DP27" s="731"/>
      <c r="DQ27" s="731"/>
      <c r="DR27" s="731"/>
      <c r="DS27" s="731"/>
      <c r="DT27" s="731"/>
      <c r="DU27" s="731"/>
      <c r="DV27" s="731"/>
      <c r="DW27" s="731"/>
      <c r="DX27" s="731"/>
      <c r="DY27" s="731"/>
      <c r="DZ27" s="731"/>
      <c r="EA27" s="731"/>
      <c r="EB27" s="731"/>
      <c r="EC27" s="731"/>
      <c r="ED27" s="731"/>
      <c r="EE27" s="731"/>
      <c r="EF27" s="731"/>
      <c r="EG27" s="731"/>
      <c r="EH27" s="731"/>
      <c r="EI27" s="731"/>
      <c r="EJ27" s="731"/>
      <c r="EK27" s="731"/>
      <c r="EL27" s="731"/>
      <c r="EM27" s="731"/>
    </row>
    <row r="28" spans="1:184" ht="23.25" customHeight="1">
      <c r="A28" s="732" t="s">
        <v>726</v>
      </c>
      <c r="B28" s="295" t="s">
        <v>727</v>
      </c>
      <c r="C28" s="733"/>
      <c r="D28" s="733"/>
      <c r="E28" s="734"/>
      <c r="F28" s="734"/>
      <c r="G28" s="735"/>
      <c r="H28" s="734"/>
      <c r="I28" s="491"/>
      <c r="J28" s="736" t="s">
        <v>720</v>
      </c>
      <c r="K28" s="492"/>
      <c r="L28" s="492"/>
      <c r="M28" s="733" t="s">
        <v>715</v>
      </c>
      <c r="N28" s="733"/>
      <c r="O28" s="737"/>
      <c r="P28" s="738"/>
      <c r="Q28" s="737"/>
      <c r="R28" s="734"/>
      <c r="S28" s="623" t="s">
        <v>686</v>
      </c>
      <c r="T28" s="623"/>
      <c r="U28" s="623"/>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c r="AW28" s="739"/>
      <c r="AX28" s="739"/>
      <c r="AY28" s="739"/>
      <c r="AZ28" s="739"/>
      <c r="BA28" s="739"/>
      <c r="BB28" s="739"/>
      <c r="BL28" s="740"/>
      <c r="BN28" s="741"/>
      <c r="BO28" s="741"/>
      <c r="BY28" s="741"/>
      <c r="BZ28" s="741"/>
      <c r="CA28" s="741"/>
      <c r="CB28" s="741"/>
      <c r="CC28" s="741"/>
      <c r="CD28" s="741"/>
      <c r="CE28" s="741"/>
      <c r="CF28" s="741"/>
      <c r="CG28" s="741"/>
      <c r="CH28" s="741"/>
      <c r="CI28" s="741"/>
      <c r="CJ28" s="741"/>
      <c r="CK28" s="741"/>
      <c r="CL28" s="741"/>
      <c r="CM28" s="741"/>
      <c r="CN28" s="741"/>
      <c r="CO28" s="741"/>
      <c r="CP28" s="741"/>
      <c r="CQ28" s="741"/>
      <c r="CR28" s="741"/>
      <c r="CS28" s="741"/>
      <c r="CT28" s="741"/>
      <c r="CU28" s="741"/>
      <c r="CV28" s="741"/>
      <c r="CW28" s="741"/>
      <c r="CX28" s="741"/>
      <c r="CY28" s="741"/>
      <c r="CZ28" s="741"/>
      <c r="DA28" s="741"/>
      <c r="DB28" s="741"/>
      <c r="DC28" s="741"/>
      <c r="DD28" s="741"/>
      <c r="DE28" s="741"/>
      <c r="DF28" s="741"/>
      <c r="DG28" s="741"/>
      <c r="DH28" s="741"/>
      <c r="DI28" s="741"/>
      <c r="DJ28" s="741"/>
      <c r="DK28" s="741"/>
      <c r="DL28" s="741"/>
      <c r="DM28" s="741"/>
      <c r="DN28" s="741"/>
      <c r="DO28" s="741"/>
      <c r="DP28" s="741"/>
      <c r="DQ28" s="741"/>
      <c r="DR28" s="741"/>
      <c r="DS28" s="741"/>
      <c r="DT28" s="741"/>
      <c r="DU28" s="741"/>
      <c r="DV28" s="741"/>
      <c r="DW28" s="741"/>
      <c r="DX28" s="741"/>
      <c r="DY28" s="741"/>
      <c r="DZ28" s="741"/>
      <c r="EA28" s="741"/>
      <c r="EB28" s="741"/>
      <c r="EC28" s="741"/>
      <c r="ED28" s="741"/>
      <c r="EE28" s="741"/>
      <c r="EF28" s="741"/>
      <c r="EG28" s="741"/>
      <c r="EH28" s="741"/>
      <c r="EI28" s="741"/>
      <c r="EJ28" s="741"/>
      <c r="EK28" s="741"/>
      <c r="EL28" s="741"/>
      <c r="EM28" s="741"/>
      <c r="EN28" s="139"/>
      <c r="EP28" s="742"/>
      <c r="EQ28" s="742"/>
      <c r="ER28" s="742"/>
      <c r="ES28" s="742"/>
      <c r="ET28" s="742"/>
      <c r="EU28" s="742"/>
      <c r="EV28" s="742"/>
      <c r="EW28" s="742"/>
      <c r="EX28" s="742"/>
      <c r="EY28" s="141"/>
      <c r="EZ28" s="742"/>
      <c r="FA28" s="742"/>
      <c r="FB28" s="742"/>
      <c r="FC28" s="742"/>
      <c r="FD28" s="742"/>
      <c r="FE28" s="742"/>
      <c r="FF28" s="742"/>
      <c r="FG28" s="742"/>
      <c r="FH28" s="742"/>
      <c r="FI28" s="742"/>
      <c r="FJ28" s="742"/>
      <c r="FK28" s="742"/>
      <c r="FL28" s="742"/>
      <c r="FM28" s="742"/>
      <c r="FN28" s="141"/>
      <c r="FO28" s="742"/>
      <c r="FP28" s="742"/>
      <c r="FQ28" s="742"/>
      <c r="FR28" s="742"/>
      <c r="FS28" s="742"/>
      <c r="FT28" s="742"/>
      <c r="FU28" s="742"/>
      <c r="FV28" s="742"/>
      <c r="FW28" s="742"/>
      <c r="FX28" s="742"/>
      <c r="FY28" s="742"/>
      <c r="FZ28" s="742"/>
      <c r="GA28" s="742"/>
      <c r="GB28" s="742"/>
    </row>
    <row r="29" spans="2:184" ht="6.75" customHeight="1">
      <c r="B29" s="743"/>
      <c r="C29" s="743"/>
      <c r="D29" s="743"/>
      <c r="E29" s="743"/>
      <c r="F29" s="743"/>
      <c r="G29" s="744"/>
      <c r="H29" s="743"/>
      <c r="I29" s="745"/>
      <c r="J29" s="746"/>
      <c r="K29" s="746"/>
      <c r="L29" s="746"/>
      <c r="M29" s="746"/>
      <c r="N29" s="746"/>
      <c r="O29" s="747"/>
      <c r="P29" s="748"/>
      <c r="Q29" s="747"/>
      <c r="R29" s="743"/>
      <c r="S29" s="749"/>
      <c r="T29" s="743"/>
      <c r="U29" s="730"/>
      <c r="V29" s="739"/>
      <c r="W29" s="739"/>
      <c r="X29" s="739"/>
      <c r="Y29" s="739"/>
      <c r="Z29" s="739"/>
      <c r="AA29" s="739"/>
      <c r="AB29" s="739"/>
      <c r="AC29" s="739"/>
      <c r="AD29" s="739"/>
      <c r="AE29" s="739"/>
      <c r="AF29" s="739"/>
      <c r="AG29" s="739"/>
      <c r="AH29" s="739"/>
      <c r="AI29" s="739"/>
      <c r="AJ29" s="739"/>
      <c r="AK29" s="739"/>
      <c r="AL29" s="739"/>
      <c r="AM29" s="739"/>
      <c r="AN29" s="739"/>
      <c r="AO29" s="739"/>
      <c r="AP29" s="739"/>
      <c r="AQ29" s="739"/>
      <c r="AR29" s="739"/>
      <c r="AS29" s="739"/>
      <c r="AT29" s="739"/>
      <c r="AU29" s="739"/>
      <c r="AV29" s="739"/>
      <c r="AW29" s="739"/>
      <c r="AX29" s="739"/>
      <c r="AY29" s="739"/>
      <c r="AZ29" s="739"/>
      <c r="BA29" s="739"/>
      <c r="BB29" s="739"/>
      <c r="BL29" s="740"/>
      <c r="BM29" s="741"/>
      <c r="BN29" s="741"/>
      <c r="BO29" s="741"/>
      <c r="BY29" s="741"/>
      <c r="BZ29" s="741"/>
      <c r="CA29" s="741"/>
      <c r="CB29" s="741"/>
      <c r="CC29" s="741"/>
      <c r="CD29" s="741"/>
      <c r="CE29" s="741"/>
      <c r="CF29" s="741"/>
      <c r="CG29" s="741"/>
      <c r="CH29" s="741"/>
      <c r="CI29" s="741"/>
      <c r="CJ29" s="741"/>
      <c r="CK29" s="741"/>
      <c r="CL29" s="741"/>
      <c r="CM29" s="741"/>
      <c r="CN29" s="741"/>
      <c r="CO29" s="741"/>
      <c r="CP29" s="741"/>
      <c r="CQ29" s="741"/>
      <c r="CR29" s="741"/>
      <c r="CS29" s="741"/>
      <c r="CT29" s="741"/>
      <c r="CU29" s="741"/>
      <c r="CV29" s="741"/>
      <c r="CW29" s="741"/>
      <c r="CX29" s="741"/>
      <c r="CY29" s="741"/>
      <c r="CZ29" s="741"/>
      <c r="DA29" s="741"/>
      <c r="DB29" s="741"/>
      <c r="DC29" s="741"/>
      <c r="DD29" s="741"/>
      <c r="DE29" s="741"/>
      <c r="DF29" s="741"/>
      <c r="DG29" s="741"/>
      <c r="DH29" s="741"/>
      <c r="DI29" s="741"/>
      <c r="DJ29" s="741"/>
      <c r="DK29" s="741"/>
      <c r="DL29" s="741"/>
      <c r="DM29" s="741"/>
      <c r="DN29" s="741"/>
      <c r="DO29" s="741"/>
      <c r="DP29" s="741"/>
      <c r="DQ29" s="741"/>
      <c r="DR29" s="741"/>
      <c r="DS29" s="741"/>
      <c r="DT29" s="741"/>
      <c r="DU29" s="741"/>
      <c r="DV29" s="741"/>
      <c r="DW29" s="741"/>
      <c r="DX29" s="741"/>
      <c r="DY29" s="741"/>
      <c r="DZ29" s="741"/>
      <c r="EA29" s="741"/>
      <c r="EB29" s="741"/>
      <c r="EC29" s="741"/>
      <c r="ED29" s="741"/>
      <c r="EE29" s="741"/>
      <c r="EF29" s="741"/>
      <c r="EG29" s="741"/>
      <c r="EH29" s="741"/>
      <c r="EI29" s="741"/>
      <c r="EJ29" s="741"/>
      <c r="EK29" s="741"/>
      <c r="EL29" s="741"/>
      <c r="EM29" s="741"/>
      <c r="EN29" s="139"/>
      <c r="EP29" s="742"/>
      <c r="EQ29" s="742"/>
      <c r="ER29" s="742"/>
      <c r="ES29" s="742"/>
      <c r="ET29" s="742"/>
      <c r="EU29" s="742"/>
      <c r="EV29" s="742"/>
      <c r="EW29" s="742"/>
      <c r="EX29" s="742"/>
      <c r="EY29" s="141"/>
      <c r="EZ29" s="742"/>
      <c r="FA29" s="742"/>
      <c r="FB29" s="742"/>
      <c r="FC29" s="742"/>
      <c r="FD29" s="742"/>
      <c r="FE29" s="742"/>
      <c r="FF29" s="742"/>
      <c r="FG29" s="742"/>
      <c r="FH29" s="742"/>
      <c r="FI29" s="742"/>
      <c r="FJ29" s="742"/>
      <c r="FK29" s="742"/>
      <c r="FL29" s="742"/>
      <c r="FM29" s="742"/>
      <c r="FN29" s="141"/>
      <c r="FO29" s="742"/>
      <c r="FP29" s="742"/>
      <c r="FQ29" s="742"/>
      <c r="FR29" s="742"/>
      <c r="FS29" s="742"/>
      <c r="FT29" s="742"/>
      <c r="FU29" s="742"/>
      <c r="FV29" s="742"/>
      <c r="FW29" s="742"/>
      <c r="FX29" s="742"/>
      <c r="FY29" s="742"/>
      <c r="FZ29" s="742"/>
      <c r="GA29" s="742"/>
      <c r="GB29" s="742"/>
    </row>
    <row r="30" spans="2:184" ht="12" customHeight="1">
      <c r="B30" s="631" t="s">
        <v>706</v>
      </c>
      <c r="C30" s="631"/>
      <c r="D30" s="750" t="s">
        <v>772</v>
      </c>
      <c r="E30" s="751"/>
      <c r="F30" s="751"/>
      <c r="G30" s="752"/>
      <c r="H30" s="751"/>
      <c r="I30" s="753" t="s">
        <v>452</v>
      </c>
      <c r="J30" s="142"/>
      <c r="K30" s="142"/>
      <c r="L30" s="143"/>
      <c r="M30" s="143" t="s">
        <v>716</v>
      </c>
      <c r="N30" s="143"/>
      <c r="O30" s="144"/>
      <c r="P30" s="143"/>
      <c r="Q30" s="144"/>
      <c r="R30" s="754"/>
      <c r="S30" s="755"/>
      <c r="T30" s="754"/>
      <c r="U30" s="730"/>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6"/>
      <c r="AY30" s="756"/>
      <c r="AZ30" s="756"/>
      <c r="BA30" s="756"/>
      <c r="BB30" s="756"/>
      <c r="BL30" s="740"/>
      <c r="BM30" s="740"/>
      <c r="BN30" s="740"/>
      <c r="BO30" s="740"/>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39"/>
      <c r="EP30" s="742"/>
      <c r="EQ30" s="742"/>
      <c r="ER30" s="742"/>
      <c r="ES30" s="742"/>
      <c r="ET30" s="742"/>
      <c r="EU30" s="742"/>
      <c r="EV30" s="742"/>
      <c r="EW30" s="742"/>
      <c r="EX30" s="742"/>
      <c r="EY30" s="141"/>
      <c r="EZ30" s="742"/>
      <c r="FA30" s="742"/>
      <c r="FB30" s="742"/>
      <c r="FC30" s="742"/>
      <c r="FD30" s="742"/>
      <c r="FE30" s="742"/>
      <c r="FF30" s="742"/>
      <c r="FG30" s="742"/>
      <c r="FH30" s="742"/>
      <c r="FI30" s="742"/>
      <c r="FJ30" s="742"/>
      <c r="FK30" s="742"/>
      <c r="FL30" s="742"/>
      <c r="FM30" s="742"/>
      <c r="FN30" s="141"/>
      <c r="FO30" s="742"/>
      <c r="FP30" s="742"/>
      <c r="FQ30" s="742"/>
      <c r="FR30" s="742"/>
      <c r="FS30" s="742"/>
      <c r="FT30" s="742"/>
      <c r="FU30" s="742"/>
      <c r="FV30" s="742"/>
      <c r="FW30" s="742"/>
      <c r="FX30" s="742"/>
      <c r="FY30" s="742"/>
      <c r="FZ30" s="742"/>
      <c r="GA30" s="742"/>
      <c r="GB30" s="742"/>
    </row>
    <row r="31" spans="2:184" ht="12" customHeight="1">
      <c r="B31" s="631" t="s">
        <v>707</v>
      </c>
      <c r="C31" s="631"/>
      <c r="D31" s="750" t="s">
        <v>773</v>
      </c>
      <c r="E31" s="751"/>
      <c r="F31" s="751"/>
      <c r="G31" s="752"/>
      <c r="H31" s="751"/>
      <c r="I31" s="744"/>
      <c r="J31" s="142"/>
      <c r="K31" s="142"/>
      <c r="L31" s="143"/>
      <c r="M31" s="143"/>
      <c r="N31" s="143"/>
      <c r="O31" s="144"/>
      <c r="P31" s="143"/>
      <c r="Q31" s="144"/>
      <c r="R31" s="754"/>
      <c r="S31" s="755"/>
      <c r="T31" s="754"/>
      <c r="U31" s="730"/>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6"/>
      <c r="BL31" s="740"/>
      <c r="BM31" s="740"/>
      <c r="BN31" s="740"/>
      <c r="BO31" s="740"/>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39"/>
      <c r="EP31" s="742"/>
      <c r="EQ31" s="742"/>
      <c r="ER31" s="742"/>
      <c r="ES31" s="742"/>
      <c r="ET31" s="742"/>
      <c r="EU31" s="742"/>
      <c r="EV31" s="742"/>
      <c r="EW31" s="742"/>
      <c r="EX31" s="742"/>
      <c r="EY31" s="141"/>
      <c r="EZ31" s="742"/>
      <c r="FA31" s="742"/>
      <c r="FB31" s="742"/>
      <c r="FC31" s="742"/>
      <c r="FD31" s="742"/>
      <c r="FE31" s="742"/>
      <c r="FF31" s="742"/>
      <c r="FG31" s="742"/>
      <c r="FH31" s="742"/>
      <c r="FI31" s="742"/>
      <c r="FJ31" s="742"/>
      <c r="FK31" s="742"/>
      <c r="FL31" s="742"/>
      <c r="FM31" s="742"/>
      <c r="FN31" s="141"/>
      <c r="FO31" s="742"/>
      <c r="FP31" s="742"/>
      <c r="FQ31" s="742"/>
      <c r="FR31" s="742"/>
      <c r="FS31" s="742"/>
      <c r="FT31" s="742"/>
      <c r="FU31" s="742"/>
      <c r="FV31" s="742"/>
      <c r="FW31" s="742"/>
      <c r="FX31" s="742"/>
      <c r="FY31" s="742"/>
      <c r="FZ31" s="742"/>
      <c r="GA31" s="742"/>
      <c r="GB31" s="742"/>
    </row>
    <row r="32" spans="2:184" ht="12" customHeight="1">
      <c r="B32" s="631" t="s">
        <v>708</v>
      </c>
      <c r="C32" s="631"/>
      <c r="D32" s="750" t="s">
        <v>774</v>
      </c>
      <c r="E32" s="751"/>
      <c r="F32" s="751"/>
      <c r="G32" s="752"/>
      <c r="H32" s="751"/>
      <c r="I32" s="146"/>
      <c r="J32" s="142"/>
      <c r="K32" s="142"/>
      <c r="L32" s="143"/>
      <c r="M32" s="143" t="s">
        <v>450</v>
      </c>
      <c r="N32" s="143"/>
      <c r="O32" s="144"/>
      <c r="P32" s="143"/>
      <c r="Q32" s="144"/>
      <c r="R32" s="754"/>
      <c r="S32" s="755"/>
      <c r="T32" s="754"/>
      <c r="U32" s="730"/>
      <c r="V32" s="756"/>
      <c r="W32" s="756"/>
      <c r="X32" s="756"/>
      <c r="Y32" s="756"/>
      <c r="Z32" s="756"/>
      <c r="AA32" s="756"/>
      <c r="AB32" s="756"/>
      <c r="AC32" s="756"/>
      <c r="AD32" s="756"/>
      <c r="AE32" s="756"/>
      <c r="AF32" s="756"/>
      <c r="AG32" s="756"/>
      <c r="AH32" s="756"/>
      <c r="AI32" s="756"/>
      <c r="AJ32" s="756"/>
      <c r="AK32" s="756"/>
      <c r="AL32" s="756"/>
      <c r="AM32" s="756"/>
      <c r="AN32" s="756"/>
      <c r="AO32" s="756"/>
      <c r="AP32" s="756"/>
      <c r="AQ32" s="756"/>
      <c r="AR32" s="756"/>
      <c r="AS32" s="756"/>
      <c r="AT32" s="756"/>
      <c r="AU32" s="756"/>
      <c r="AV32" s="756"/>
      <c r="AW32" s="756"/>
      <c r="AX32" s="756"/>
      <c r="AY32" s="756"/>
      <c r="AZ32" s="756"/>
      <c r="BA32" s="756"/>
      <c r="BB32" s="756"/>
      <c r="BL32" s="147"/>
      <c r="BM32" s="147"/>
      <c r="BN32" s="147"/>
      <c r="BO32" s="147"/>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39"/>
      <c r="EP32" s="742"/>
      <c r="EQ32" s="742"/>
      <c r="ER32" s="742"/>
      <c r="ES32" s="742"/>
      <c r="ET32" s="742"/>
      <c r="EU32" s="742"/>
      <c r="EV32" s="742"/>
      <c r="EW32" s="742"/>
      <c r="EX32" s="742"/>
      <c r="EY32" s="141"/>
      <c r="EZ32" s="742"/>
      <c r="FA32" s="742"/>
      <c r="FB32" s="742"/>
      <c r="FC32" s="742"/>
      <c r="FD32" s="742"/>
      <c r="FE32" s="742"/>
      <c r="FF32" s="742"/>
      <c r="FG32" s="742"/>
      <c r="FH32" s="742"/>
      <c r="FI32" s="742"/>
      <c r="FJ32" s="742"/>
      <c r="FK32" s="742"/>
      <c r="FL32" s="742"/>
      <c r="FM32" s="742"/>
      <c r="FN32" s="141"/>
      <c r="FO32" s="742"/>
      <c r="FP32" s="742"/>
      <c r="FQ32" s="742"/>
      <c r="FR32" s="742"/>
      <c r="FS32" s="742"/>
      <c r="FT32" s="742"/>
      <c r="FU32" s="742"/>
      <c r="FV32" s="742"/>
      <c r="FW32" s="742"/>
      <c r="FX32" s="742"/>
      <c r="FY32" s="742"/>
      <c r="FZ32" s="742"/>
      <c r="GA32" s="742"/>
      <c r="GB32" s="742"/>
    </row>
    <row r="33" spans="2:184" ht="12" customHeight="1">
      <c r="B33" s="631" t="s">
        <v>709</v>
      </c>
      <c r="C33" s="631"/>
      <c r="D33" s="750" t="s">
        <v>775</v>
      </c>
      <c r="E33" s="751"/>
      <c r="F33" s="751"/>
      <c r="G33" s="752"/>
      <c r="H33" s="751"/>
      <c r="I33" s="744"/>
      <c r="J33" s="142"/>
      <c r="K33" s="142"/>
      <c r="L33" s="143"/>
      <c r="M33" s="143" t="s">
        <v>451</v>
      </c>
      <c r="N33" s="143"/>
      <c r="O33" s="144"/>
      <c r="P33" s="143"/>
      <c r="Q33" s="144"/>
      <c r="R33" s="754"/>
      <c r="S33" s="755"/>
      <c r="T33" s="754"/>
      <c r="U33" s="730"/>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L33" s="740"/>
      <c r="BM33" s="740"/>
      <c r="BN33" s="740"/>
      <c r="BO33" s="740"/>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39"/>
      <c r="EP33" s="742"/>
      <c r="EQ33" s="742"/>
      <c r="ER33" s="742"/>
      <c r="ES33" s="742"/>
      <c r="ET33" s="742"/>
      <c r="EU33" s="742"/>
      <c r="EV33" s="742"/>
      <c r="EW33" s="742"/>
      <c r="EX33" s="742"/>
      <c r="EY33" s="141"/>
      <c r="EZ33" s="742"/>
      <c r="FA33" s="742"/>
      <c r="FB33" s="742"/>
      <c r="FC33" s="742"/>
      <c r="FD33" s="742"/>
      <c r="FE33" s="742"/>
      <c r="FF33" s="742"/>
      <c r="FG33" s="742"/>
      <c r="FH33" s="742"/>
      <c r="FI33" s="742"/>
      <c r="FJ33" s="742"/>
      <c r="FK33" s="742"/>
      <c r="FL33" s="742"/>
      <c r="FM33" s="742"/>
      <c r="FN33" s="141"/>
      <c r="FO33" s="742"/>
      <c r="FP33" s="742"/>
      <c r="FQ33" s="742"/>
      <c r="FR33" s="742"/>
      <c r="FS33" s="742"/>
      <c r="FT33" s="742"/>
      <c r="FU33" s="742"/>
      <c r="FV33" s="742"/>
      <c r="FW33" s="742"/>
      <c r="FX33" s="742"/>
      <c r="FY33" s="742"/>
      <c r="FZ33" s="742"/>
      <c r="GA33" s="742"/>
      <c r="GB33" s="742"/>
    </row>
    <row r="34" spans="2:184" ht="12" customHeight="1">
      <c r="B34" s="631" t="s">
        <v>710</v>
      </c>
      <c r="C34" s="631"/>
      <c r="D34" s="750" t="s">
        <v>776</v>
      </c>
      <c r="E34" s="751"/>
      <c r="F34" s="751"/>
      <c r="G34" s="752"/>
      <c r="H34" s="751"/>
      <c r="I34" s="753" t="s">
        <v>453</v>
      </c>
      <c r="J34" s="142"/>
      <c r="K34" s="142"/>
      <c r="L34" s="143"/>
      <c r="M34" s="143" t="s">
        <v>717</v>
      </c>
      <c r="N34" s="143"/>
      <c r="O34" s="144"/>
      <c r="P34" s="143"/>
      <c r="Q34" s="144"/>
      <c r="R34" s="754"/>
      <c r="S34" s="755"/>
      <c r="T34" s="754"/>
      <c r="U34" s="730"/>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6"/>
      <c r="BL34" s="740"/>
      <c r="BM34" s="740"/>
      <c r="BN34" s="740"/>
      <c r="BO34" s="740"/>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39"/>
      <c r="EP34" s="742"/>
      <c r="EQ34" s="742"/>
      <c r="ER34" s="742"/>
      <c r="ES34" s="742"/>
      <c r="ET34" s="742"/>
      <c r="EU34" s="742"/>
      <c r="EV34" s="742"/>
      <c r="EW34" s="742"/>
      <c r="EX34" s="742"/>
      <c r="EY34" s="141"/>
      <c r="EZ34" s="742"/>
      <c r="FA34" s="742"/>
      <c r="FB34" s="742"/>
      <c r="FC34" s="742"/>
      <c r="FD34" s="742"/>
      <c r="FE34" s="742"/>
      <c r="FF34" s="742"/>
      <c r="FG34" s="742"/>
      <c r="FH34" s="742"/>
      <c r="FI34" s="742"/>
      <c r="FJ34" s="742"/>
      <c r="FK34" s="742"/>
      <c r="FL34" s="742"/>
      <c r="FM34" s="742"/>
      <c r="FN34" s="141"/>
      <c r="FO34" s="742"/>
      <c r="FP34" s="742"/>
      <c r="FQ34" s="742"/>
      <c r="FR34" s="742"/>
      <c r="FS34" s="742"/>
      <c r="FT34" s="742"/>
      <c r="FU34" s="742"/>
      <c r="FV34" s="742"/>
      <c r="FW34" s="742"/>
      <c r="FX34" s="742"/>
      <c r="FY34" s="742"/>
      <c r="FZ34" s="742"/>
      <c r="GA34" s="742"/>
      <c r="GB34" s="742"/>
    </row>
    <row r="35" spans="1:184" ht="12" customHeight="1">
      <c r="A35" s="757"/>
      <c r="B35" s="631" t="s">
        <v>711</v>
      </c>
      <c r="C35" s="631"/>
      <c r="D35" s="750" t="s">
        <v>777</v>
      </c>
      <c r="E35" s="751"/>
      <c r="F35" s="751"/>
      <c r="G35" s="752"/>
      <c r="H35" s="751"/>
      <c r="I35" s="146"/>
      <c r="J35" s="142"/>
      <c r="K35" s="142"/>
      <c r="L35" s="143"/>
      <c r="M35" s="151" t="s">
        <v>718</v>
      </c>
      <c r="N35" s="143"/>
      <c r="P35" s="144" t="s">
        <v>719</v>
      </c>
      <c r="Q35" s="144"/>
      <c r="R35" s="754"/>
      <c r="S35" s="755"/>
      <c r="T35" s="754"/>
      <c r="U35" s="730"/>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L35" s="147"/>
      <c r="BM35" s="147"/>
      <c r="BN35" s="147"/>
      <c r="BO35" s="147"/>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39"/>
      <c r="EP35" s="742"/>
      <c r="EQ35" s="742"/>
      <c r="ER35" s="742"/>
      <c r="ES35" s="742"/>
      <c r="ET35" s="742"/>
      <c r="EU35" s="742"/>
      <c r="EV35" s="742"/>
      <c r="EW35" s="742"/>
      <c r="EX35" s="742"/>
      <c r="EY35" s="141"/>
      <c r="EZ35" s="742"/>
      <c r="FA35" s="742"/>
      <c r="FB35" s="742"/>
      <c r="FC35" s="742"/>
      <c r="FD35" s="742"/>
      <c r="FE35" s="742"/>
      <c r="FF35" s="742"/>
      <c r="FG35" s="742"/>
      <c r="FH35" s="742"/>
      <c r="FI35" s="742"/>
      <c r="FJ35" s="742"/>
      <c r="FK35" s="742"/>
      <c r="FL35" s="742"/>
      <c r="FM35" s="742"/>
      <c r="FN35" s="141"/>
      <c r="FO35" s="742"/>
      <c r="FP35" s="742"/>
      <c r="FQ35" s="742"/>
      <c r="FR35" s="742"/>
      <c r="FS35" s="742"/>
      <c r="FT35" s="742"/>
      <c r="FU35" s="742"/>
      <c r="FV35" s="742"/>
      <c r="FW35" s="742"/>
      <c r="FX35" s="742"/>
      <c r="FY35" s="742"/>
      <c r="FZ35" s="742"/>
      <c r="GA35" s="742"/>
      <c r="GB35" s="742"/>
    </row>
    <row r="36" spans="2:184" ht="12" customHeight="1">
      <c r="B36" s="631" t="s">
        <v>712</v>
      </c>
      <c r="C36" s="631"/>
      <c r="D36" s="750" t="s">
        <v>778</v>
      </c>
      <c r="E36" s="751"/>
      <c r="F36" s="751"/>
      <c r="G36" s="752"/>
      <c r="H36" s="751"/>
      <c r="I36" s="744"/>
      <c r="J36" s="142"/>
      <c r="K36" s="142"/>
      <c r="L36" s="143"/>
      <c r="M36" s="143" t="s">
        <v>624</v>
      </c>
      <c r="N36" s="143"/>
      <c r="O36" s="144"/>
      <c r="P36" s="143"/>
      <c r="Q36" s="144"/>
      <c r="R36" s="754"/>
      <c r="S36" s="755"/>
      <c r="T36" s="754"/>
      <c r="U36" s="730"/>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6"/>
      <c r="BL36" s="740"/>
      <c r="BM36" s="740"/>
      <c r="BN36" s="740"/>
      <c r="BO36" s="740"/>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39"/>
      <c r="EP36" s="742"/>
      <c r="EQ36" s="742"/>
      <c r="ER36" s="742"/>
      <c r="ES36" s="742"/>
      <c r="ET36" s="742"/>
      <c r="EU36" s="742"/>
      <c r="EV36" s="742"/>
      <c r="EW36" s="742"/>
      <c r="EX36" s="742"/>
      <c r="EY36" s="141"/>
      <c r="EZ36" s="742"/>
      <c r="FA36" s="742"/>
      <c r="FB36" s="742"/>
      <c r="FC36" s="742"/>
      <c r="FD36" s="742"/>
      <c r="FE36" s="742"/>
      <c r="FF36" s="742"/>
      <c r="FG36" s="742"/>
      <c r="FH36" s="742"/>
      <c r="FI36" s="742"/>
      <c r="FJ36" s="742"/>
      <c r="FK36" s="742"/>
      <c r="FL36" s="742"/>
      <c r="FM36" s="742"/>
      <c r="FN36" s="141"/>
      <c r="FO36" s="742"/>
      <c r="FP36" s="742"/>
      <c r="FQ36" s="742"/>
      <c r="FR36" s="742"/>
      <c r="FS36" s="742"/>
      <c r="FT36" s="742"/>
      <c r="FU36" s="742"/>
      <c r="FV36" s="742"/>
      <c r="FW36" s="742"/>
      <c r="FX36" s="742"/>
      <c r="FY36" s="742"/>
      <c r="FZ36" s="742"/>
      <c r="GA36" s="742"/>
      <c r="GB36" s="742"/>
    </row>
    <row r="37" spans="1:184" ht="12" customHeight="1">
      <c r="A37" s="757"/>
      <c r="B37" s="758"/>
      <c r="C37" s="758"/>
      <c r="D37" s="142"/>
      <c r="E37" s="142"/>
      <c r="F37" s="142"/>
      <c r="G37" s="148"/>
      <c r="H37" s="142"/>
      <c r="I37" s="744"/>
      <c r="J37" s="142"/>
      <c r="K37" s="142"/>
      <c r="L37" s="143"/>
      <c r="M37" s="143" t="s">
        <v>625</v>
      </c>
      <c r="N37" s="143"/>
      <c r="O37" s="144"/>
      <c r="P37" s="143"/>
      <c r="Q37" s="144"/>
      <c r="BL37" s="740"/>
      <c r="BM37" s="740"/>
      <c r="BN37" s="740"/>
      <c r="BO37" s="740"/>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39"/>
      <c r="EP37" s="742"/>
      <c r="EQ37" s="742"/>
      <c r="ER37" s="742"/>
      <c r="ES37" s="742"/>
      <c r="ET37" s="742"/>
      <c r="EU37" s="742"/>
      <c r="EV37" s="742"/>
      <c r="EW37" s="742"/>
      <c r="EX37" s="742"/>
      <c r="EY37" s="141"/>
      <c r="EZ37" s="742"/>
      <c r="FA37" s="742"/>
      <c r="FB37" s="742"/>
      <c r="FC37" s="742"/>
      <c r="FD37" s="742"/>
      <c r="FE37" s="742"/>
      <c r="FF37" s="742"/>
      <c r="FG37" s="742"/>
      <c r="FH37" s="742"/>
      <c r="FI37" s="742"/>
      <c r="FJ37" s="742"/>
      <c r="FK37" s="742"/>
      <c r="FL37" s="742"/>
      <c r="FM37" s="742"/>
      <c r="FN37" s="141"/>
      <c r="FO37" s="742"/>
      <c r="FP37" s="742"/>
      <c r="FQ37" s="742"/>
      <c r="FR37" s="742"/>
      <c r="FS37" s="742"/>
      <c r="FT37" s="742"/>
      <c r="FU37" s="742"/>
      <c r="FV37" s="742"/>
      <c r="FW37" s="742"/>
      <c r="FX37" s="742"/>
      <c r="FY37" s="742"/>
      <c r="FZ37" s="742"/>
      <c r="GA37" s="742"/>
      <c r="GB37" s="742"/>
    </row>
    <row r="38" spans="2:184" ht="12" customHeight="1">
      <c r="B38" s="631" t="s">
        <v>713</v>
      </c>
      <c r="C38" s="631"/>
      <c r="D38" s="750" t="s">
        <v>771</v>
      </c>
      <c r="E38" s="751"/>
      <c r="F38" s="751"/>
      <c r="G38" s="752"/>
      <c r="H38" s="751"/>
      <c r="I38" s="744"/>
      <c r="J38" s="142"/>
      <c r="K38" s="142"/>
      <c r="L38" s="143"/>
      <c r="M38" s="143"/>
      <c r="N38" s="143"/>
      <c r="O38" s="144"/>
      <c r="P38" s="143"/>
      <c r="Q38" s="144"/>
      <c r="R38" s="754"/>
      <c r="S38" s="755"/>
      <c r="T38" s="754"/>
      <c r="U38" s="730"/>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X38" s="756"/>
      <c r="AY38" s="756"/>
      <c r="AZ38" s="756"/>
      <c r="BA38" s="756"/>
      <c r="BB38" s="756"/>
      <c r="BL38" s="740"/>
      <c r="BM38" s="740"/>
      <c r="BN38" s="740"/>
      <c r="BO38" s="740"/>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39"/>
      <c r="EP38" s="742"/>
      <c r="EQ38" s="742"/>
      <c r="ER38" s="742"/>
      <c r="ES38" s="742"/>
      <c r="ET38" s="742"/>
      <c r="EU38" s="742"/>
      <c r="EV38" s="742"/>
      <c r="EW38" s="742"/>
      <c r="EX38" s="742"/>
      <c r="EY38" s="141"/>
      <c r="EZ38" s="742"/>
      <c r="FA38" s="742"/>
      <c r="FB38" s="742"/>
      <c r="FC38" s="742"/>
      <c r="FD38" s="742"/>
      <c r="FE38" s="742"/>
      <c r="FF38" s="742"/>
      <c r="FG38" s="742"/>
      <c r="FH38" s="742"/>
      <c r="FI38" s="742"/>
      <c r="FJ38" s="742"/>
      <c r="FK38" s="742"/>
      <c r="FL38" s="742"/>
      <c r="FM38" s="742"/>
      <c r="FN38" s="141"/>
      <c r="FO38" s="742"/>
      <c r="FP38" s="742"/>
      <c r="FQ38" s="742"/>
      <c r="FR38" s="742"/>
      <c r="FS38" s="742"/>
      <c r="FT38" s="742"/>
      <c r="FU38" s="742"/>
      <c r="FV38" s="742"/>
      <c r="FW38" s="742"/>
      <c r="FX38" s="742"/>
      <c r="FY38" s="742"/>
      <c r="FZ38" s="742"/>
      <c r="GA38" s="742"/>
      <c r="GB38" s="742"/>
    </row>
    <row r="39" spans="2:184" ht="15.75" customHeight="1">
      <c r="B39" s="631" t="s">
        <v>714</v>
      </c>
      <c r="C39" s="631"/>
      <c r="D39" s="759" t="s">
        <v>74</v>
      </c>
      <c r="E39" s="760"/>
      <c r="F39" s="760"/>
      <c r="G39" s="761"/>
      <c r="H39" s="760"/>
      <c r="I39" s="762"/>
      <c r="J39" s="539"/>
      <c r="K39" s="539"/>
      <c r="L39" s="143"/>
      <c r="M39" s="143"/>
      <c r="N39" s="143"/>
      <c r="O39" s="144"/>
      <c r="P39" s="143"/>
      <c r="Q39" s="144"/>
      <c r="R39" s="754"/>
      <c r="S39" s="755"/>
      <c r="T39" s="754"/>
      <c r="U39" s="730"/>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L39" s="740"/>
      <c r="BM39" s="740"/>
      <c r="BN39" s="740"/>
      <c r="BO39" s="740"/>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39"/>
      <c r="EP39" s="742"/>
      <c r="EQ39" s="742"/>
      <c r="ER39" s="742"/>
      <c r="ES39" s="742"/>
      <c r="ET39" s="742"/>
      <c r="EU39" s="742"/>
      <c r="EV39" s="742"/>
      <c r="EW39" s="742"/>
      <c r="EX39" s="742"/>
      <c r="EY39" s="141"/>
      <c r="EZ39" s="742"/>
      <c r="FA39" s="742"/>
      <c r="FB39" s="742"/>
      <c r="FC39" s="742"/>
      <c r="FD39" s="742"/>
      <c r="FE39" s="742"/>
      <c r="FF39" s="742"/>
      <c r="FG39" s="742"/>
      <c r="FH39" s="742"/>
      <c r="FI39" s="742"/>
      <c r="FJ39" s="742"/>
      <c r="FK39" s="742"/>
      <c r="FL39" s="742"/>
      <c r="FM39" s="742"/>
      <c r="FN39" s="141"/>
      <c r="FO39" s="742"/>
      <c r="FP39" s="742"/>
      <c r="FQ39" s="742"/>
      <c r="FR39" s="742"/>
      <c r="FS39" s="742"/>
      <c r="FT39" s="742"/>
      <c r="FU39" s="742"/>
      <c r="FV39" s="742"/>
      <c r="FW39" s="742"/>
      <c r="FX39" s="742"/>
      <c r="FY39" s="742"/>
      <c r="FZ39" s="742"/>
      <c r="GA39" s="742"/>
      <c r="GB39" s="742"/>
    </row>
    <row r="40" spans="2:184" ht="12" customHeight="1">
      <c r="B40" s="631" t="s">
        <v>766</v>
      </c>
      <c r="C40" s="631"/>
      <c r="D40" s="750" t="s">
        <v>729</v>
      </c>
      <c r="E40" s="751"/>
      <c r="F40" s="751"/>
      <c r="G40" s="752"/>
      <c r="H40" s="751"/>
      <c r="I40" s="753" t="s">
        <v>454</v>
      </c>
      <c r="J40" s="142"/>
      <c r="K40" s="142"/>
      <c r="L40" s="143"/>
      <c r="M40" s="151" t="s">
        <v>455</v>
      </c>
      <c r="N40" s="143"/>
      <c r="O40" s="144"/>
      <c r="P40" s="143"/>
      <c r="Q40" s="144"/>
      <c r="R40" s="754"/>
      <c r="S40" s="755"/>
      <c r="T40" s="754"/>
      <c r="U40" s="730"/>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6"/>
      <c r="AZ40" s="756"/>
      <c r="BA40" s="756"/>
      <c r="BB40" s="756"/>
      <c r="BL40" s="740"/>
      <c r="BM40" s="740"/>
      <c r="BN40" s="740"/>
      <c r="BO40" s="740"/>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39"/>
      <c r="EP40" s="742"/>
      <c r="EQ40" s="742"/>
      <c r="ER40" s="742"/>
      <c r="ES40" s="742"/>
      <c r="ET40" s="742"/>
      <c r="EU40" s="742"/>
      <c r="EV40" s="742"/>
      <c r="EW40" s="742"/>
      <c r="EX40" s="742"/>
      <c r="EY40" s="141"/>
      <c r="EZ40" s="742"/>
      <c r="FA40" s="742"/>
      <c r="FB40" s="742"/>
      <c r="FC40" s="742"/>
      <c r="FD40" s="742"/>
      <c r="FE40" s="742"/>
      <c r="FF40" s="742"/>
      <c r="FG40" s="742"/>
      <c r="FH40" s="742"/>
      <c r="FI40" s="742"/>
      <c r="FJ40" s="742"/>
      <c r="FK40" s="742"/>
      <c r="FL40" s="742"/>
      <c r="FM40" s="742"/>
      <c r="FN40" s="141"/>
      <c r="FO40" s="742"/>
      <c r="FP40" s="742"/>
      <c r="FQ40" s="742"/>
      <c r="FR40" s="742"/>
      <c r="FS40" s="742"/>
      <c r="FT40" s="742"/>
      <c r="FU40" s="742"/>
      <c r="FV40" s="742"/>
      <c r="FW40" s="742"/>
      <c r="FX40" s="742"/>
      <c r="FY40" s="742"/>
      <c r="FZ40" s="742"/>
      <c r="GA40" s="742"/>
      <c r="GB40" s="742"/>
    </row>
    <row r="41" spans="2:184" ht="33.75" customHeight="1">
      <c r="B41" s="631" t="s">
        <v>767</v>
      </c>
      <c r="C41" s="631"/>
      <c r="D41" s="763" t="s">
        <v>728</v>
      </c>
      <c r="E41" s="764"/>
      <c r="F41" s="764"/>
      <c r="G41" s="765"/>
      <c r="H41" s="764"/>
      <c r="I41" s="766"/>
      <c r="J41" s="540"/>
      <c r="K41" s="540"/>
      <c r="L41" s="149"/>
      <c r="M41" s="630" t="s">
        <v>723</v>
      </c>
      <c r="N41" s="630"/>
      <c r="O41" s="630"/>
      <c r="P41" s="630"/>
      <c r="Q41" s="630"/>
      <c r="R41" s="630"/>
      <c r="S41" s="630"/>
      <c r="T41" s="630"/>
      <c r="U41" s="730"/>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L41" s="740"/>
      <c r="BM41" s="740"/>
      <c r="BN41" s="740"/>
      <c r="BO41" s="74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c r="EN41" s="139"/>
      <c r="EP41" s="742"/>
      <c r="EQ41" s="742"/>
      <c r="ER41" s="742"/>
      <c r="ES41" s="742"/>
      <c r="ET41" s="742"/>
      <c r="EU41" s="742"/>
      <c r="EV41" s="742"/>
      <c r="EW41" s="742"/>
      <c r="EX41" s="742"/>
      <c r="EY41" s="141"/>
      <c r="EZ41" s="742"/>
      <c r="FA41" s="742"/>
      <c r="FB41" s="742"/>
      <c r="FC41" s="742"/>
      <c r="FD41" s="742"/>
      <c r="FE41" s="742"/>
      <c r="FF41" s="742"/>
      <c r="FG41" s="742"/>
      <c r="FH41" s="742"/>
      <c r="FI41" s="742"/>
      <c r="FJ41" s="742"/>
      <c r="FK41" s="742"/>
      <c r="FL41" s="742"/>
      <c r="FM41" s="742"/>
      <c r="FN41" s="141"/>
      <c r="FO41" s="742"/>
      <c r="FP41" s="742"/>
      <c r="FQ41" s="742"/>
      <c r="FR41" s="742"/>
      <c r="FS41" s="742"/>
      <c r="FT41" s="742"/>
      <c r="FU41" s="742"/>
      <c r="FV41" s="742"/>
      <c r="FW41" s="742"/>
      <c r="FX41" s="742"/>
      <c r="FY41" s="742"/>
      <c r="FZ41" s="742"/>
      <c r="GA41" s="742"/>
      <c r="GB41" s="742"/>
    </row>
    <row r="42" spans="2:184" ht="12" customHeight="1">
      <c r="B42" s="631" t="s">
        <v>768</v>
      </c>
      <c r="C42" s="631"/>
      <c r="D42" s="754" t="s">
        <v>629</v>
      </c>
      <c r="E42" s="751"/>
      <c r="F42" s="751"/>
      <c r="G42" s="752"/>
      <c r="H42" s="751"/>
      <c r="I42" s="744"/>
      <c r="J42" s="142"/>
      <c r="K42" s="142"/>
      <c r="L42" s="151"/>
      <c r="M42" s="151" t="s">
        <v>456</v>
      </c>
      <c r="N42" s="151"/>
      <c r="O42" s="152"/>
      <c r="P42" s="153"/>
      <c r="Q42" s="152"/>
      <c r="R42" s="754"/>
      <c r="S42" s="755"/>
      <c r="T42" s="754"/>
      <c r="U42" s="730"/>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L42" s="740"/>
      <c r="BM42" s="740"/>
      <c r="BN42" s="740"/>
      <c r="BO42" s="740"/>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39"/>
      <c r="EP42" s="742"/>
      <c r="EQ42" s="742"/>
      <c r="ER42" s="742"/>
      <c r="ES42" s="742"/>
      <c r="ET42" s="742"/>
      <c r="EU42" s="742"/>
      <c r="EV42" s="742"/>
      <c r="EW42" s="742"/>
      <c r="EX42" s="742"/>
      <c r="EY42" s="141"/>
      <c r="EZ42" s="742"/>
      <c r="FA42" s="742"/>
      <c r="FB42" s="742"/>
      <c r="FC42" s="742"/>
      <c r="FD42" s="742"/>
      <c r="FE42" s="742"/>
      <c r="FF42" s="742"/>
      <c r="FG42" s="742"/>
      <c r="FH42" s="742"/>
      <c r="FI42" s="742"/>
      <c r="FJ42" s="742"/>
      <c r="FK42" s="742"/>
      <c r="FL42" s="742"/>
      <c r="FM42" s="742"/>
      <c r="FN42" s="141"/>
      <c r="FO42" s="742"/>
      <c r="FP42" s="742"/>
      <c r="FQ42" s="742"/>
      <c r="FR42" s="742"/>
      <c r="FS42" s="742"/>
      <c r="FT42" s="742"/>
      <c r="FU42" s="742"/>
      <c r="FV42" s="742"/>
      <c r="FW42" s="742"/>
      <c r="FX42" s="742"/>
      <c r="FY42" s="742"/>
      <c r="FZ42" s="742"/>
      <c r="GA42" s="742"/>
      <c r="GB42" s="742"/>
    </row>
    <row r="43" spans="2:184" ht="12" customHeight="1">
      <c r="B43" s="631" t="s">
        <v>769</v>
      </c>
      <c r="C43" s="631"/>
      <c r="D43" s="754" t="s">
        <v>471</v>
      </c>
      <c r="E43" s="751"/>
      <c r="F43" s="751"/>
      <c r="G43" s="752"/>
      <c r="H43" s="751"/>
      <c r="I43" s="744"/>
      <c r="J43" s="142"/>
      <c r="K43" s="142"/>
      <c r="L43" s="143"/>
      <c r="M43" s="143" t="s">
        <v>627</v>
      </c>
      <c r="N43" s="143"/>
      <c r="O43" s="144"/>
      <c r="P43" s="143"/>
      <c r="Q43" s="144"/>
      <c r="R43" s="754"/>
      <c r="S43" s="755"/>
      <c r="T43" s="754"/>
      <c r="U43" s="730"/>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L43" s="740"/>
      <c r="BM43" s="740"/>
      <c r="BN43" s="740"/>
      <c r="BO43" s="740"/>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39"/>
      <c r="EP43" s="742"/>
      <c r="EQ43" s="742"/>
      <c r="ER43" s="742"/>
      <c r="ES43" s="742"/>
      <c r="ET43" s="742"/>
      <c r="EU43" s="742"/>
      <c r="EV43" s="742"/>
      <c r="EW43" s="742"/>
      <c r="EX43" s="742"/>
      <c r="EY43" s="141"/>
      <c r="EZ43" s="742"/>
      <c r="FA43" s="742"/>
      <c r="FB43" s="742"/>
      <c r="FC43" s="742"/>
      <c r="FD43" s="742"/>
      <c r="FE43" s="742"/>
      <c r="FF43" s="742"/>
      <c r="FG43" s="742"/>
      <c r="FH43" s="742"/>
      <c r="FI43" s="742"/>
      <c r="FJ43" s="742"/>
      <c r="FK43" s="742"/>
      <c r="FL43" s="742"/>
      <c r="FM43" s="742"/>
      <c r="FN43" s="141"/>
      <c r="FO43" s="742"/>
      <c r="FP43" s="742"/>
      <c r="FQ43" s="742"/>
      <c r="FR43" s="742"/>
      <c r="FS43" s="742"/>
      <c r="FT43" s="742"/>
      <c r="FU43" s="742"/>
      <c r="FV43" s="742"/>
      <c r="FW43" s="742"/>
      <c r="FX43" s="742"/>
      <c r="FY43" s="742"/>
      <c r="FZ43" s="742"/>
      <c r="GA43" s="742"/>
      <c r="GB43" s="742"/>
    </row>
    <row r="44" spans="2:184" ht="12" customHeight="1">
      <c r="B44" s="631" t="s">
        <v>770</v>
      </c>
      <c r="C44" s="631"/>
      <c r="D44" s="754" t="s">
        <v>630</v>
      </c>
      <c r="E44" s="156"/>
      <c r="F44" s="156"/>
      <c r="H44" s="156"/>
      <c r="I44" s="744"/>
      <c r="L44" s="151"/>
      <c r="M44" s="151" t="s">
        <v>457</v>
      </c>
      <c r="N44" s="151"/>
      <c r="O44" s="152"/>
      <c r="P44" s="153"/>
      <c r="Q44" s="152"/>
      <c r="R44" s="156"/>
      <c r="T44" s="156"/>
      <c r="U44" s="157"/>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L44" s="740"/>
      <c r="BM44" s="740"/>
      <c r="BN44" s="740"/>
      <c r="BO44" s="740"/>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39"/>
      <c r="EP44" s="742"/>
      <c r="EQ44" s="742"/>
      <c r="ER44" s="742"/>
      <c r="ES44" s="742"/>
      <c r="ET44" s="742"/>
      <c r="EU44" s="742"/>
      <c r="EV44" s="742"/>
      <c r="EW44" s="742"/>
      <c r="EX44" s="742"/>
      <c r="EY44" s="141"/>
      <c r="EZ44" s="742"/>
      <c r="FA44" s="742"/>
      <c r="FB44" s="742"/>
      <c r="FC44" s="742"/>
      <c r="FD44" s="742"/>
      <c r="FE44" s="742"/>
      <c r="FF44" s="742"/>
      <c r="FG44" s="742"/>
      <c r="FH44" s="742"/>
      <c r="FI44" s="742"/>
      <c r="FJ44" s="742"/>
      <c r="FK44" s="742"/>
      <c r="FL44" s="742"/>
      <c r="FM44" s="742"/>
      <c r="FN44" s="141"/>
      <c r="FO44" s="742"/>
      <c r="FP44" s="742"/>
      <c r="FQ44" s="742"/>
      <c r="FR44" s="742"/>
      <c r="FS44" s="742"/>
      <c r="FT44" s="742"/>
      <c r="FU44" s="742"/>
      <c r="FV44" s="742"/>
      <c r="FW44" s="742"/>
      <c r="FX44" s="742"/>
      <c r="FY44" s="742"/>
      <c r="FZ44" s="742"/>
      <c r="GA44" s="742"/>
      <c r="GB44" s="742"/>
    </row>
    <row r="45" spans="2:184" ht="12" customHeight="1">
      <c r="B45" s="155"/>
      <c r="C45" s="156"/>
      <c r="D45" s="156"/>
      <c r="E45" s="156"/>
      <c r="F45" s="156"/>
      <c r="H45" s="156"/>
      <c r="I45" s="744"/>
      <c r="L45" s="143"/>
      <c r="M45" s="143" t="s">
        <v>458</v>
      </c>
      <c r="N45" s="143"/>
      <c r="O45" s="144"/>
      <c r="P45" s="143"/>
      <c r="Q45" s="144"/>
      <c r="R45" s="156"/>
      <c r="T45" s="156"/>
      <c r="U45" s="157"/>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L45" s="740"/>
      <c r="BM45" s="740"/>
      <c r="BN45" s="740"/>
      <c r="BO45" s="740"/>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39"/>
      <c r="EP45" s="742"/>
      <c r="EQ45" s="742"/>
      <c r="ER45" s="742"/>
      <c r="ES45" s="742"/>
      <c r="ET45" s="742"/>
      <c r="EU45" s="742"/>
      <c r="EV45" s="742"/>
      <c r="EW45" s="742"/>
      <c r="EX45" s="742"/>
      <c r="EY45" s="141"/>
      <c r="EZ45" s="742"/>
      <c r="FA45" s="742"/>
      <c r="FB45" s="742"/>
      <c r="FC45" s="742"/>
      <c r="FD45" s="742"/>
      <c r="FE45" s="742"/>
      <c r="FF45" s="742"/>
      <c r="FG45" s="742"/>
      <c r="FH45" s="742"/>
      <c r="FI45" s="742"/>
      <c r="FJ45" s="742"/>
      <c r="FK45" s="742"/>
      <c r="FL45" s="742"/>
      <c r="FM45" s="742"/>
      <c r="FN45" s="141"/>
      <c r="FO45" s="742"/>
      <c r="FP45" s="742"/>
      <c r="FQ45" s="742"/>
      <c r="FR45" s="742"/>
      <c r="FS45" s="742"/>
      <c r="FT45" s="742"/>
      <c r="FU45" s="742"/>
      <c r="FV45" s="742"/>
      <c r="FW45" s="742"/>
      <c r="FX45" s="742"/>
      <c r="FY45" s="742"/>
      <c r="FZ45" s="742"/>
      <c r="GA45" s="742"/>
      <c r="GB45" s="742"/>
    </row>
    <row r="46" spans="1:184" ht="12" customHeight="1">
      <c r="A46" s="564" t="s">
        <v>721</v>
      </c>
      <c r="E46" s="156"/>
      <c r="F46" s="156"/>
      <c r="H46" s="156"/>
      <c r="J46" s="736" t="s">
        <v>720</v>
      </c>
      <c r="K46" s="513"/>
      <c r="L46" s="156"/>
      <c r="M46" s="158" t="s">
        <v>626</v>
      </c>
      <c r="N46" s="156"/>
      <c r="P46" s="159"/>
      <c r="T46" s="156"/>
      <c r="U46" s="157"/>
      <c r="V46" s="156"/>
      <c r="W46" s="156"/>
      <c r="X46" s="156"/>
      <c r="Y46" s="156"/>
      <c r="Z46" s="156"/>
      <c r="AA46" s="156"/>
      <c r="AB46" s="156"/>
      <c r="AC46" s="156"/>
      <c r="AD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756"/>
      <c r="BE46" s="756"/>
      <c r="BF46" s="756"/>
      <c r="BG46" s="756"/>
      <c r="BH46" s="756"/>
      <c r="BI46" s="756"/>
      <c r="BJ46" s="756"/>
      <c r="BK46" s="756"/>
      <c r="BL46" s="756"/>
      <c r="BM46" s="756"/>
      <c r="BN46" s="756"/>
      <c r="BO46" s="756"/>
      <c r="BP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39"/>
      <c r="EP46" s="742"/>
      <c r="EQ46" s="742"/>
      <c r="ER46" s="742"/>
      <c r="ES46" s="742"/>
      <c r="ET46" s="742"/>
      <c r="EU46" s="742"/>
      <c r="EV46" s="742"/>
      <c r="EW46" s="742"/>
      <c r="EX46" s="742"/>
      <c r="EY46" s="141"/>
      <c r="EZ46" s="742"/>
      <c r="FA46" s="742"/>
      <c r="FB46" s="742"/>
      <c r="FC46" s="742"/>
      <c r="FD46" s="742"/>
      <c r="FE46" s="742"/>
      <c r="FF46" s="742"/>
      <c r="FG46" s="742"/>
      <c r="FH46" s="742"/>
      <c r="FI46" s="742"/>
      <c r="FJ46" s="742"/>
      <c r="FK46" s="742"/>
      <c r="FL46" s="742"/>
      <c r="FM46" s="742"/>
      <c r="FN46" s="141"/>
      <c r="FO46" s="742"/>
      <c r="FP46" s="742"/>
      <c r="FQ46" s="742"/>
      <c r="FR46" s="742"/>
      <c r="FS46" s="742"/>
      <c r="FT46" s="742"/>
      <c r="FU46" s="742"/>
      <c r="FV46" s="742"/>
      <c r="FW46" s="742"/>
      <c r="FX46" s="742"/>
      <c r="FY46" s="742"/>
      <c r="FZ46" s="742"/>
      <c r="GA46" s="742"/>
      <c r="GB46" s="742"/>
    </row>
    <row r="47" spans="2:184" ht="5.25" customHeight="1">
      <c r="B47" s="155"/>
      <c r="C47" s="156"/>
      <c r="D47" s="156"/>
      <c r="E47" s="156"/>
      <c r="F47" s="156"/>
      <c r="H47" s="156"/>
      <c r="J47" s="156"/>
      <c r="K47" s="156"/>
      <c r="L47" s="156"/>
      <c r="M47" s="156"/>
      <c r="N47" s="156"/>
      <c r="P47" s="159"/>
      <c r="R47" s="156"/>
      <c r="T47" s="156"/>
      <c r="U47" s="157"/>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45"/>
      <c r="BE47" s="145"/>
      <c r="BF47" s="145"/>
      <c r="BG47" s="145"/>
      <c r="BH47" s="145"/>
      <c r="BI47" s="740"/>
      <c r="BJ47" s="740"/>
      <c r="BK47" s="740"/>
      <c r="BL47" s="740"/>
      <c r="BM47" s="740"/>
      <c r="BN47" s="740"/>
      <c r="BO47" s="740"/>
      <c r="BP47" s="145"/>
      <c r="BQ47" s="145"/>
      <c r="BR47" s="145"/>
      <c r="BS47" s="145"/>
      <c r="BT47" s="145"/>
      <c r="BU47" s="145"/>
      <c r="BV47" s="145"/>
      <c r="BW47" s="145"/>
      <c r="BX47" s="145"/>
      <c r="BY47" s="145"/>
      <c r="BZ47" s="145"/>
      <c r="CA47" s="145"/>
      <c r="CB47" s="740"/>
      <c r="CC47" s="740"/>
      <c r="CD47" s="740"/>
      <c r="CE47" s="740"/>
      <c r="CF47" s="767"/>
      <c r="CG47" s="767"/>
      <c r="CH47" s="767"/>
      <c r="CI47" s="767"/>
      <c r="CJ47" s="767"/>
      <c r="CK47" s="767"/>
      <c r="CL47" s="767"/>
      <c r="CM47" s="767"/>
      <c r="CN47" s="767"/>
      <c r="CO47" s="767"/>
      <c r="CP47" s="767"/>
      <c r="CQ47" s="767"/>
      <c r="CR47" s="767"/>
      <c r="DU47" s="767"/>
      <c r="DV47" s="767"/>
      <c r="DW47" s="767"/>
      <c r="DX47" s="767"/>
      <c r="DY47" s="767"/>
      <c r="DZ47" s="767"/>
      <c r="EA47" s="767"/>
      <c r="EB47" s="767"/>
      <c r="EC47" s="767"/>
      <c r="ED47" s="767"/>
      <c r="EE47" s="767"/>
      <c r="EF47" s="767"/>
      <c r="EG47" s="767"/>
      <c r="EH47" s="767"/>
      <c r="EI47" s="767"/>
      <c r="EJ47" s="767"/>
      <c r="EK47" s="767"/>
      <c r="EL47" s="767"/>
      <c r="EM47" s="767"/>
      <c r="EN47" s="139"/>
      <c r="EP47" s="742"/>
      <c r="EQ47" s="742"/>
      <c r="ER47" s="742"/>
      <c r="ES47" s="742"/>
      <c r="ET47" s="742"/>
      <c r="EU47" s="742"/>
      <c r="EV47" s="742"/>
      <c r="EW47" s="742"/>
      <c r="EX47" s="742"/>
      <c r="EY47" s="141"/>
      <c r="EZ47" s="742"/>
      <c r="FA47" s="742"/>
      <c r="FB47" s="742"/>
      <c r="FC47" s="742"/>
      <c r="FD47" s="742"/>
      <c r="FE47" s="742"/>
      <c r="FF47" s="742"/>
      <c r="FG47" s="742"/>
      <c r="FH47" s="742"/>
      <c r="FI47" s="742"/>
      <c r="FJ47" s="742"/>
      <c r="FK47" s="742"/>
      <c r="FL47" s="742"/>
      <c r="FM47" s="742"/>
      <c r="FN47" s="141"/>
      <c r="FO47" s="742"/>
      <c r="FP47" s="742"/>
      <c r="FQ47" s="742"/>
      <c r="FR47" s="742"/>
      <c r="FS47" s="742"/>
      <c r="FT47" s="742"/>
      <c r="FU47" s="742"/>
      <c r="FV47" s="742"/>
      <c r="FW47" s="742"/>
      <c r="FX47" s="742"/>
      <c r="FY47" s="742"/>
      <c r="FZ47" s="742"/>
      <c r="GA47" s="742"/>
      <c r="GB47" s="742"/>
    </row>
    <row r="48" spans="2:184" ht="12" customHeight="1">
      <c r="B48" s="505" t="s">
        <v>669</v>
      </c>
      <c r="C48" s="505"/>
      <c r="D48" s="506" t="s">
        <v>615</v>
      </c>
      <c r="E48" s="505"/>
      <c r="F48" s="505"/>
      <c r="G48" s="507"/>
      <c r="H48" s="505"/>
      <c r="I48" s="507"/>
      <c r="J48" s="505"/>
      <c r="K48" s="505"/>
      <c r="L48" s="505"/>
      <c r="M48" s="505"/>
      <c r="N48" s="505"/>
      <c r="O48" s="508"/>
      <c r="P48" s="509"/>
      <c r="Q48" s="508"/>
      <c r="R48" s="505"/>
      <c r="S48" s="508"/>
      <c r="T48" s="50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39"/>
      <c r="EP48" s="742"/>
      <c r="EQ48" s="742"/>
      <c r="ER48" s="742"/>
      <c r="ES48" s="742"/>
      <c r="ET48" s="742"/>
      <c r="EU48" s="742"/>
      <c r="EV48" s="742"/>
      <c r="EW48" s="742"/>
      <c r="EX48" s="742"/>
      <c r="EY48" s="141"/>
      <c r="EZ48" s="742"/>
      <c r="FA48" s="742"/>
      <c r="FB48" s="742"/>
      <c r="FC48" s="742"/>
      <c r="FD48" s="742"/>
      <c r="FE48" s="742"/>
      <c r="FF48" s="742"/>
      <c r="FG48" s="742"/>
      <c r="FH48" s="742"/>
      <c r="FI48" s="742"/>
      <c r="FJ48" s="742"/>
      <c r="FK48" s="742"/>
      <c r="FL48" s="742"/>
      <c r="FM48" s="742"/>
      <c r="FN48" s="141"/>
      <c r="FO48" s="742"/>
      <c r="FP48" s="742"/>
      <c r="FQ48" s="742"/>
      <c r="FR48" s="742"/>
      <c r="FS48" s="742"/>
      <c r="FT48" s="742"/>
      <c r="FU48" s="742"/>
      <c r="FV48" s="742"/>
      <c r="FW48" s="742"/>
      <c r="FX48" s="742"/>
      <c r="FY48" s="742"/>
      <c r="FZ48" s="742"/>
      <c r="GA48" s="742"/>
      <c r="GB48" s="742"/>
    </row>
    <row r="49" spans="2:184" ht="12" customHeight="1">
      <c r="B49" s="143" t="s">
        <v>722</v>
      </c>
      <c r="C49" s="506"/>
      <c r="D49" s="506"/>
      <c r="E49" s="506"/>
      <c r="F49" s="506"/>
      <c r="G49" s="510"/>
      <c r="H49" s="506"/>
      <c r="I49" s="510"/>
      <c r="J49" s="506"/>
      <c r="K49" s="506"/>
      <c r="L49" s="506"/>
      <c r="M49" s="506"/>
      <c r="N49" s="506"/>
      <c r="O49" s="511"/>
      <c r="P49" s="506"/>
      <c r="Q49" s="511"/>
      <c r="R49" s="506"/>
      <c r="S49" s="511"/>
      <c r="T49" s="506"/>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39"/>
      <c r="EP49" s="742"/>
      <c r="EQ49" s="742"/>
      <c r="ER49" s="742"/>
      <c r="ES49" s="742"/>
      <c r="ET49" s="742"/>
      <c r="EU49" s="742"/>
      <c r="EV49" s="742"/>
      <c r="EW49" s="742"/>
      <c r="EX49" s="742"/>
      <c r="EY49" s="141"/>
      <c r="EZ49" s="742"/>
      <c r="FA49" s="742"/>
      <c r="FB49" s="742"/>
      <c r="FC49" s="742"/>
      <c r="FD49" s="742"/>
      <c r="FE49" s="742"/>
      <c r="FF49" s="742"/>
      <c r="FG49" s="742"/>
      <c r="FH49" s="742"/>
      <c r="FI49" s="742"/>
      <c r="FJ49" s="742"/>
      <c r="FK49" s="742"/>
      <c r="FL49" s="742"/>
      <c r="FM49" s="742"/>
      <c r="FN49" s="141"/>
      <c r="FO49" s="742"/>
      <c r="FP49" s="742"/>
      <c r="FQ49" s="742"/>
      <c r="FR49" s="742"/>
      <c r="FS49" s="742"/>
      <c r="FT49" s="742"/>
      <c r="FU49" s="742"/>
      <c r="FV49" s="742"/>
      <c r="FW49" s="742"/>
      <c r="FX49" s="742"/>
      <c r="FY49" s="742"/>
      <c r="FZ49" s="742"/>
      <c r="GA49" s="742"/>
      <c r="GB49" s="742"/>
    </row>
    <row r="50" spans="2:143" ht="12" customHeight="1">
      <c r="B50" s="506" t="s">
        <v>631</v>
      </c>
      <c r="C50" s="506"/>
      <c r="D50" s="506"/>
      <c r="E50" s="506"/>
      <c r="F50" s="506"/>
      <c r="G50" s="510"/>
      <c r="H50" s="506"/>
      <c r="I50" s="510"/>
      <c r="J50" s="506"/>
      <c r="K50" s="506"/>
      <c r="L50" s="506"/>
      <c r="M50" s="506"/>
      <c r="N50" s="506"/>
      <c r="O50" s="511"/>
      <c r="P50" s="506"/>
      <c r="Q50" s="511"/>
      <c r="R50" s="506"/>
      <c r="S50" s="511"/>
      <c r="T50" s="506"/>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row>
    <row r="51" spans="2:143" ht="12" customHeight="1">
      <c r="B51" s="506" t="s">
        <v>459</v>
      </c>
      <c r="C51" s="506"/>
      <c r="D51" s="506"/>
      <c r="E51" s="506"/>
      <c r="F51" s="506"/>
      <c r="G51" s="510"/>
      <c r="H51" s="506"/>
      <c r="I51" s="510"/>
      <c r="J51" s="506"/>
      <c r="K51" s="506"/>
      <c r="L51" s="506"/>
      <c r="M51" s="506"/>
      <c r="N51" s="506"/>
      <c r="O51" s="511"/>
      <c r="P51" s="506"/>
      <c r="Q51" s="511"/>
      <c r="R51" s="506"/>
      <c r="S51" s="511"/>
      <c r="T51" s="506"/>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row>
    <row r="52" spans="2:143" ht="12" customHeight="1">
      <c r="B52" s="143"/>
      <c r="C52" s="143"/>
      <c r="D52" s="143"/>
      <c r="E52" s="143"/>
      <c r="F52" s="143"/>
      <c r="G52" s="161"/>
      <c r="H52" s="143"/>
      <c r="I52" s="161"/>
      <c r="J52" s="143"/>
      <c r="K52" s="143"/>
      <c r="L52" s="143"/>
      <c r="M52" s="143"/>
      <c r="N52" s="143"/>
      <c r="O52" s="144"/>
      <c r="P52" s="143"/>
      <c r="Q52" s="144"/>
      <c r="R52" s="143"/>
      <c r="S52" s="144"/>
      <c r="T52" s="143"/>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row>
    <row r="53" spans="3:143" ht="27" customHeight="1">
      <c r="C53" s="143"/>
      <c r="D53" s="143"/>
      <c r="E53" s="143"/>
      <c r="F53" s="143"/>
      <c r="G53" s="161"/>
      <c r="H53" s="143"/>
      <c r="I53" s="161"/>
      <c r="J53" s="143"/>
      <c r="K53" s="143"/>
      <c r="L53" s="143"/>
      <c r="M53" s="143"/>
      <c r="N53" s="143"/>
      <c r="O53" s="144"/>
      <c r="P53" s="143"/>
      <c r="Q53" s="144"/>
      <c r="R53" s="143"/>
      <c r="S53" s="144"/>
      <c r="T53" s="143"/>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row>
    <row r="54" spans="3:143" ht="12" customHeight="1">
      <c r="C54" s="768" t="s">
        <v>225</v>
      </c>
      <c r="D54" s="769"/>
      <c r="E54" s="769"/>
      <c r="F54" s="769"/>
      <c r="G54" s="770"/>
      <c r="H54" s="769"/>
      <c r="I54" s="770"/>
      <c r="J54" s="769"/>
      <c r="K54" s="769"/>
      <c r="L54" s="769"/>
      <c r="M54" s="769"/>
      <c r="N54" s="769"/>
      <c r="O54" s="771"/>
      <c r="P54" s="772"/>
      <c r="Q54" s="771"/>
      <c r="R54" s="769"/>
      <c r="S54" s="771"/>
      <c r="T54" s="769"/>
      <c r="U54" s="730"/>
      <c r="V54" s="773"/>
      <c r="W54" s="773"/>
      <c r="X54" s="773"/>
      <c r="Y54" s="773"/>
      <c r="Z54" s="773"/>
      <c r="AA54" s="773"/>
      <c r="AB54" s="773"/>
      <c r="AC54" s="773"/>
      <c r="AD54" s="773"/>
      <c r="AE54" s="773"/>
      <c r="AF54" s="773"/>
      <c r="AG54" s="773"/>
      <c r="AH54" s="773"/>
      <c r="AI54" s="773"/>
      <c r="AJ54" s="773"/>
      <c r="AK54" s="773"/>
      <c r="AL54" s="773"/>
      <c r="AM54" s="773"/>
      <c r="AN54" s="773"/>
      <c r="AO54" s="773"/>
      <c r="AP54" s="773"/>
      <c r="AQ54" s="773"/>
      <c r="AR54" s="773"/>
      <c r="AS54" s="773"/>
      <c r="AT54" s="773"/>
      <c r="AU54" s="773"/>
      <c r="AV54" s="773"/>
      <c r="AW54" s="773"/>
      <c r="AX54" s="773"/>
      <c r="AY54" s="773"/>
      <c r="AZ54" s="773"/>
      <c r="BA54" s="773"/>
      <c r="BB54" s="773"/>
      <c r="BC54" s="773"/>
      <c r="BD54" s="773"/>
      <c r="BE54" s="773"/>
      <c r="BF54" s="773"/>
      <c r="BG54" s="773"/>
      <c r="BH54" s="773"/>
      <c r="BI54" s="773"/>
      <c r="BJ54" s="773"/>
      <c r="BK54" s="773"/>
      <c r="BL54" s="773"/>
      <c r="BM54" s="773"/>
      <c r="BN54" s="773"/>
      <c r="BO54" s="773"/>
      <c r="BP54" s="773"/>
      <c r="BQ54" s="773"/>
      <c r="BR54" s="773"/>
      <c r="BS54" s="773"/>
      <c r="BT54" s="773"/>
      <c r="BU54" s="773"/>
      <c r="BV54" s="773"/>
      <c r="BW54" s="773"/>
      <c r="BX54" s="773"/>
      <c r="BY54" s="773"/>
      <c r="BZ54" s="773"/>
      <c r="CA54" s="773"/>
      <c r="CB54" s="773"/>
      <c r="CC54" s="773"/>
      <c r="CD54" s="773"/>
      <c r="CE54" s="773"/>
      <c r="CF54" s="773"/>
      <c r="CG54" s="773"/>
      <c r="CH54" s="773"/>
      <c r="CI54" s="773"/>
      <c r="CJ54" s="773"/>
      <c r="CK54" s="773"/>
      <c r="CL54" s="773"/>
      <c r="CM54" s="773"/>
      <c r="CN54" s="773"/>
      <c r="CO54" s="773"/>
      <c r="CP54" s="773"/>
      <c r="CQ54" s="773"/>
      <c r="CR54" s="773"/>
      <c r="CS54" s="773"/>
      <c r="CT54" s="773"/>
      <c r="CU54" s="773"/>
      <c r="CV54" s="773"/>
      <c r="CW54" s="773"/>
      <c r="CX54" s="773"/>
      <c r="CY54" s="773"/>
      <c r="CZ54" s="773"/>
      <c r="DA54" s="773"/>
      <c r="DB54" s="773"/>
      <c r="DC54" s="773"/>
      <c r="DD54" s="773"/>
      <c r="DE54" s="773"/>
      <c r="DF54" s="773"/>
      <c r="DG54" s="773"/>
      <c r="DH54" s="773"/>
      <c r="DI54" s="773"/>
      <c r="DJ54" s="773"/>
      <c r="DK54" s="773"/>
      <c r="DL54" s="773"/>
      <c r="DM54" s="773"/>
      <c r="DN54" s="773"/>
      <c r="DO54" s="773"/>
      <c r="DP54" s="773"/>
      <c r="DQ54" s="773"/>
      <c r="DR54" s="773"/>
      <c r="DS54" s="773"/>
      <c r="DT54" s="773"/>
      <c r="DU54" s="773"/>
      <c r="DV54" s="773"/>
      <c r="DW54" s="773"/>
      <c r="DX54" s="773"/>
      <c r="DY54" s="773"/>
      <c r="DZ54" s="773"/>
      <c r="EA54" s="773"/>
      <c r="EB54" s="773"/>
      <c r="EC54" s="773"/>
      <c r="ED54" s="773"/>
      <c r="EE54" s="773"/>
      <c r="EF54" s="773"/>
      <c r="EG54" s="773"/>
      <c r="EH54" s="773"/>
      <c r="EI54" s="773"/>
      <c r="EJ54" s="773"/>
      <c r="EK54" s="773"/>
      <c r="EL54" s="773"/>
      <c r="EM54" s="773"/>
    </row>
    <row r="55" spans="2:143" ht="20.25" customHeight="1" thickBot="1">
      <c r="B55" s="529" t="s">
        <v>660</v>
      </c>
      <c r="C55" s="530"/>
      <c r="D55" s="530"/>
      <c r="E55" s="530"/>
      <c r="F55" s="530"/>
      <c r="G55" s="531"/>
      <c r="H55" s="530"/>
      <c r="I55" s="531"/>
      <c r="J55" s="530"/>
      <c r="K55" s="530"/>
      <c r="L55" s="67"/>
      <c r="M55" s="774" t="s">
        <v>162</v>
      </c>
      <c r="N55" s="530"/>
      <c r="O55" s="532"/>
      <c r="P55" s="533"/>
      <c r="Q55" s="532"/>
      <c r="R55" s="530"/>
      <c r="S55" s="532"/>
      <c r="T55" s="530"/>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row>
    <row r="56" spans="3:143" ht="29.25" customHeight="1" thickTop="1">
      <c r="C56" s="167"/>
      <c r="D56" s="168" t="s">
        <v>164</v>
      </c>
      <c r="E56" s="169"/>
      <c r="F56" s="170"/>
      <c r="G56" s="171"/>
      <c r="H56" s="172"/>
      <c r="I56" s="171"/>
      <c r="J56" s="172"/>
      <c r="K56" s="172"/>
      <c r="L56" s="67"/>
      <c r="M56" s="774"/>
      <c r="N56" s="775"/>
      <c r="O56" s="776" t="s">
        <v>226</v>
      </c>
      <c r="P56" s="777"/>
      <c r="Q56" s="778" t="s">
        <v>254</v>
      </c>
      <c r="R56" s="779"/>
      <c r="S56" s="780">
        <f>euro</f>
        <v>1</v>
      </c>
      <c r="T56" s="781" t="s">
        <v>659</v>
      </c>
      <c r="BW56" s="782"/>
      <c r="BX56" s="782"/>
      <c r="BY56" s="782"/>
      <c r="BZ56" s="782"/>
      <c r="CA56" s="782"/>
      <c r="CB56" s="782"/>
      <c r="CC56" s="782"/>
      <c r="CD56" s="782"/>
      <c r="CE56" s="782"/>
      <c r="CH56" s="783"/>
      <c r="CI56" s="783"/>
      <c r="CJ56" s="783"/>
      <c r="CK56" s="783"/>
      <c r="CL56" s="783"/>
      <c r="CM56" s="783"/>
      <c r="CN56" s="783"/>
      <c r="CO56" s="783"/>
      <c r="CP56" s="783"/>
      <c r="CQ56" s="783"/>
      <c r="CR56" s="783"/>
      <c r="CS56" s="783"/>
      <c r="CT56" s="783"/>
      <c r="CU56" s="783"/>
      <c r="CV56" s="783"/>
      <c r="CW56" s="783"/>
      <c r="CX56" s="783"/>
      <c r="CY56" s="783"/>
      <c r="CZ56" s="783"/>
      <c r="DA56" s="783"/>
      <c r="DB56" s="783"/>
      <c r="DC56" s="783"/>
      <c r="DD56" s="783"/>
      <c r="DE56" s="783"/>
      <c r="DF56" s="783"/>
      <c r="DG56" s="783"/>
      <c r="DH56" s="783"/>
      <c r="DI56" s="783"/>
      <c r="DJ56" s="783"/>
      <c r="DK56" s="783"/>
      <c r="DL56" s="783"/>
      <c r="DM56" s="783"/>
      <c r="DN56" s="783"/>
      <c r="DO56" s="783"/>
      <c r="DP56" s="783"/>
      <c r="DQ56" s="784"/>
      <c r="DT56" s="785"/>
      <c r="DU56" s="785"/>
      <c r="DV56" s="785"/>
      <c r="DW56" s="785"/>
      <c r="DX56" s="785"/>
      <c r="DY56" s="785"/>
      <c r="DZ56" s="785"/>
      <c r="EA56" s="785"/>
      <c r="EC56" s="786"/>
      <c r="ED56" s="786"/>
      <c r="EE56" s="786"/>
      <c r="EF56" s="786"/>
      <c r="EG56" s="786"/>
      <c r="EH56" s="786"/>
      <c r="EI56" s="786"/>
      <c r="EJ56" s="786"/>
      <c r="EK56" s="786"/>
      <c r="EL56" s="786"/>
      <c r="EM56" s="786"/>
    </row>
    <row r="57" spans="2:143" ht="39" customHeight="1">
      <c r="B57" s="538"/>
      <c r="C57" s="174" t="s">
        <v>163</v>
      </c>
      <c r="D57" s="62" t="s">
        <v>170</v>
      </c>
      <c r="E57" s="169" t="s">
        <v>655</v>
      </c>
      <c r="F57" s="170" t="s">
        <v>68</v>
      </c>
      <c r="G57" s="171" t="s">
        <v>260</v>
      </c>
      <c r="H57" s="172" t="s">
        <v>255</v>
      </c>
      <c r="I57" s="171" t="s">
        <v>256</v>
      </c>
      <c r="J57" s="172" t="s">
        <v>656</v>
      </c>
      <c r="K57" s="172" t="s">
        <v>257</v>
      </c>
      <c r="L57" s="175"/>
      <c r="M57" s="787" t="s">
        <v>159</v>
      </c>
      <c r="N57" s="775"/>
      <c r="O57" s="788" t="s">
        <v>227</v>
      </c>
      <c r="P57" s="789"/>
      <c r="Q57" s="790" t="s">
        <v>658</v>
      </c>
      <c r="R57" s="791" t="s">
        <v>657</v>
      </c>
      <c r="S57" s="790" t="s">
        <v>258</v>
      </c>
      <c r="T57" s="791" t="s">
        <v>224</v>
      </c>
      <c r="U57" s="176" t="s">
        <v>665</v>
      </c>
      <c r="BW57" s="792"/>
      <c r="BX57" s="792"/>
      <c r="BY57" s="792"/>
      <c r="BZ57" s="792"/>
      <c r="CA57" s="792"/>
      <c r="CB57" s="792"/>
      <c r="CC57" s="792"/>
      <c r="CD57" s="792"/>
      <c r="CE57" s="792"/>
      <c r="CH57" s="793"/>
      <c r="CI57" s="793"/>
      <c r="CJ57" s="793"/>
      <c r="CK57" s="793"/>
      <c r="CL57" s="793"/>
      <c r="CM57" s="793"/>
      <c r="CN57" s="793"/>
      <c r="CO57" s="793"/>
      <c r="CP57" s="793"/>
      <c r="CQ57" s="793"/>
      <c r="CR57" s="793"/>
      <c r="CS57" s="793"/>
      <c r="CT57" s="793"/>
      <c r="CU57" s="793"/>
      <c r="CV57" s="793"/>
      <c r="CW57" s="793"/>
      <c r="CX57" s="793"/>
      <c r="DQ57" s="794"/>
      <c r="DT57" s="795"/>
      <c r="DU57" s="795"/>
      <c r="DV57" s="795"/>
      <c r="DW57" s="795"/>
      <c r="DX57" s="795"/>
      <c r="DY57" s="795"/>
      <c r="DZ57" s="795"/>
      <c r="EA57" s="795"/>
      <c r="EC57" s="793"/>
      <c r="ED57" s="793"/>
      <c r="EE57" s="793"/>
      <c r="EF57" s="793"/>
      <c r="EG57" s="793"/>
      <c r="EH57" s="793"/>
      <c r="EI57" s="793"/>
      <c r="EJ57" s="793"/>
      <c r="EK57" s="793"/>
      <c r="EL57" s="793"/>
      <c r="EM57" s="793"/>
    </row>
    <row r="58" spans="2:143" ht="12" customHeight="1">
      <c r="B58" s="640" t="s">
        <v>802</v>
      </c>
      <c r="C58" s="40">
        <v>230</v>
      </c>
      <c r="D58" s="41" t="s">
        <v>333</v>
      </c>
      <c r="E58" s="42">
        <v>7</v>
      </c>
      <c r="F58" s="66">
        <v>0.66</v>
      </c>
      <c r="G58" s="46">
        <v>2.3</v>
      </c>
      <c r="H58" s="45">
        <v>43</v>
      </c>
      <c r="I58" s="46">
        <f>F58*G58</f>
        <v>1.518</v>
      </c>
      <c r="J58" s="47">
        <f>K58/I58</f>
        <v>44.79578392621871</v>
      </c>
      <c r="K58" s="796">
        <v>68</v>
      </c>
      <c r="L58" s="514"/>
      <c r="M58" s="797"/>
      <c r="N58" s="798" t="s">
        <v>180</v>
      </c>
      <c r="O58" s="799">
        <f>I58*M58</f>
        <v>0</v>
      </c>
      <c r="P58" s="800" t="s">
        <v>445</v>
      </c>
      <c r="Q58" s="801">
        <f>ROUNDUP((S58*(euro)),-2)</f>
        <v>0</v>
      </c>
      <c r="R58" s="802">
        <f>Q58*(1.25)</f>
        <v>0</v>
      </c>
      <c r="S58" s="803">
        <f>ROUNDUP((K58*M58),0)</f>
        <v>0</v>
      </c>
      <c r="T58" s="804">
        <f>ROUNDUP((S58*1.25),0)</f>
        <v>0</v>
      </c>
      <c r="U58" s="49">
        <f aca="true" t="shared" si="0" ref="U58:U80">H58*M58</f>
        <v>0</v>
      </c>
      <c r="BW58" s="805"/>
      <c r="BX58" s="805"/>
      <c r="BY58" s="805"/>
      <c r="BZ58" s="806"/>
      <c r="CA58" s="806"/>
      <c r="CH58" s="807"/>
      <c r="CI58" s="807"/>
      <c r="CJ58" s="807"/>
      <c r="CK58" s="807"/>
      <c r="CL58" s="807"/>
      <c r="CM58" s="807"/>
      <c r="CN58" s="807"/>
      <c r="CO58" s="807"/>
      <c r="CP58" s="807"/>
      <c r="CQ58" s="807"/>
      <c r="CR58" s="807"/>
      <c r="CS58" s="807"/>
      <c r="CT58" s="807"/>
      <c r="CU58" s="807"/>
      <c r="CV58" s="807"/>
      <c r="CW58" s="807"/>
      <c r="CX58" s="807"/>
      <c r="DQ58" s="808"/>
      <c r="DT58" s="809"/>
      <c r="DU58" s="809"/>
      <c r="DV58" s="809"/>
      <c r="DW58" s="809"/>
      <c r="DX58" s="809"/>
      <c r="DY58" s="809"/>
      <c r="DZ58" s="809"/>
      <c r="EA58" s="809"/>
      <c r="EC58" s="810"/>
      <c r="ED58" s="810"/>
      <c r="EE58" s="810"/>
      <c r="EF58" s="810"/>
      <c r="EG58" s="810"/>
      <c r="EH58" s="810"/>
      <c r="EI58" s="810"/>
      <c r="EJ58" s="810"/>
      <c r="EK58" s="810"/>
      <c r="EL58" s="810"/>
      <c r="EM58" s="810"/>
    </row>
    <row r="59" spans="2:143" ht="12" customHeight="1">
      <c r="B59" s="640"/>
      <c r="C59" s="40">
        <v>260</v>
      </c>
      <c r="D59" s="41" t="s">
        <v>334</v>
      </c>
      <c r="E59" s="42">
        <v>7</v>
      </c>
      <c r="F59" s="66">
        <v>0.66</v>
      </c>
      <c r="G59" s="46">
        <v>2.3</v>
      </c>
      <c r="H59" s="45">
        <v>48</v>
      </c>
      <c r="I59" s="46">
        <f>F59*G59</f>
        <v>1.518</v>
      </c>
      <c r="J59" s="47">
        <f>K59/I59</f>
        <v>50.06587615283267</v>
      </c>
      <c r="K59" s="796">
        <v>76</v>
      </c>
      <c r="L59" s="514"/>
      <c r="M59" s="797"/>
      <c r="N59" s="798" t="s">
        <v>180</v>
      </c>
      <c r="O59" s="799">
        <f>I59*M59</f>
        <v>0</v>
      </c>
      <c r="P59" s="800" t="s">
        <v>445</v>
      </c>
      <c r="Q59" s="801">
        <f>ROUNDUP((S59*(euro)),-2)</f>
        <v>0</v>
      </c>
      <c r="R59" s="802">
        <f>Q59*(1.25)</f>
        <v>0</v>
      </c>
      <c r="S59" s="803">
        <f>ROUNDUP((K59*M59),0)</f>
        <v>0</v>
      </c>
      <c r="T59" s="804">
        <f>ROUNDUP((S59*1.25),0)</f>
        <v>0</v>
      </c>
      <c r="U59" s="49">
        <f t="shared" si="0"/>
        <v>0</v>
      </c>
      <c r="BW59" s="805"/>
      <c r="BX59" s="805"/>
      <c r="BY59" s="805"/>
      <c r="BZ59" s="806"/>
      <c r="CA59" s="806"/>
      <c r="CH59" s="807"/>
      <c r="CI59" s="807"/>
      <c r="CJ59" s="807"/>
      <c r="CK59" s="807"/>
      <c r="CL59" s="807"/>
      <c r="CM59" s="807"/>
      <c r="CN59" s="807"/>
      <c r="CO59" s="807"/>
      <c r="CP59" s="807"/>
      <c r="CQ59" s="807"/>
      <c r="CR59" s="807"/>
      <c r="CS59" s="807"/>
      <c r="CT59" s="807"/>
      <c r="CU59" s="807"/>
      <c r="CV59" s="807"/>
      <c r="CW59" s="807"/>
      <c r="CX59" s="807"/>
      <c r="DQ59" s="808"/>
      <c r="DT59" s="809"/>
      <c r="DU59" s="809"/>
      <c r="DV59" s="809"/>
      <c r="DW59" s="809"/>
      <c r="DX59" s="809"/>
      <c r="DY59" s="809"/>
      <c r="DZ59" s="809"/>
      <c r="EA59" s="809"/>
      <c r="EC59" s="810"/>
      <c r="ED59" s="810"/>
      <c r="EE59" s="810"/>
      <c r="EF59" s="810"/>
      <c r="EG59" s="810"/>
      <c r="EH59" s="810"/>
      <c r="EI59" s="810"/>
      <c r="EJ59" s="810"/>
      <c r="EK59" s="810"/>
      <c r="EL59" s="810"/>
      <c r="EM59" s="810"/>
    </row>
    <row r="60" spans="2:143" ht="12" customHeight="1">
      <c r="B60" s="640"/>
      <c r="C60" s="40">
        <v>310</v>
      </c>
      <c r="D60" s="41" t="s">
        <v>335</v>
      </c>
      <c r="E60" s="42">
        <v>7</v>
      </c>
      <c r="F60" s="66">
        <v>0.66</v>
      </c>
      <c r="G60" s="46">
        <v>2.3</v>
      </c>
      <c r="H60" s="45">
        <v>57</v>
      </c>
      <c r="I60" s="46">
        <f>F60*G60</f>
        <v>1.518</v>
      </c>
      <c r="J60" s="47">
        <f>K60/I60</f>
        <v>57.971014492753625</v>
      </c>
      <c r="K60" s="796">
        <v>88</v>
      </c>
      <c r="L60" s="514"/>
      <c r="M60" s="797"/>
      <c r="N60" s="798" t="s">
        <v>180</v>
      </c>
      <c r="O60" s="799">
        <f>I60*M60</f>
        <v>0</v>
      </c>
      <c r="P60" s="800" t="s">
        <v>445</v>
      </c>
      <c r="Q60" s="801">
        <f>ROUNDUP((S60*(euro)),-2)</f>
        <v>0</v>
      </c>
      <c r="R60" s="802">
        <f>Q60*(1.25)</f>
        <v>0</v>
      </c>
      <c r="S60" s="803">
        <f>ROUNDUP((K60*M60),0)</f>
        <v>0</v>
      </c>
      <c r="T60" s="804">
        <f>ROUNDUP((S60*1.25),0)</f>
        <v>0</v>
      </c>
      <c r="U60" s="49">
        <f t="shared" si="0"/>
        <v>0</v>
      </c>
      <c r="BW60" s="805"/>
      <c r="BX60" s="805"/>
      <c r="BY60" s="805"/>
      <c r="BZ60" s="806"/>
      <c r="CA60" s="806"/>
      <c r="CH60" s="807"/>
      <c r="CI60" s="807"/>
      <c r="CJ60" s="807"/>
      <c r="CK60" s="807"/>
      <c r="CL60" s="807"/>
      <c r="CM60" s="807"/>
      <c r="CN60" s="807"/>
      <c r="CO60" s="807"/>
      <c r="CP60" s="807"/>
      <c r="CQ60" s="807"/>
      <c r="CR60" s="807"/>
      <c r="CS60" s="807"/>
      <c r="CT60" s="807"/>
      <c r="CU60" s="807"/>
      <c r="CV60" s="807"/>
      <c r="CW60" s="807"/>
      <c r="CX60" s="807"/>
      <c r="DQ60" s="808"/>
      <c r="DT60" s="809"/>
      <c r="DU60" s="809"/>
      <c r="DV60" s="809"/>
      <c r="DW60" s="809"/>
      <c r="DX60" s="809"/>
      <c r="DY60" s="809"/>
      <c r="DZ60" s="809"/>
      <c r="EA60" s="809"/>
      <c r="EC60" s="810"/>
      <c r="ED60" s="810"/>
      <c r="EE60" s="810"/>
      <c r="EF60" s="810"/>
      <c r="EG60" s="810"/>
      <c r="EH60" s="810"/>
      <c r="EI60" s="810"/>
      <c r="EJ60" s="810"/>
      <c r="EK60" s="810"/>
      <c r="EL60" s="810"/>
      <c r="EM60" s="810"/>
    </row>
    <row r="61" spans="2:143" ht="12" customHeight="1">
      <c r="B61" s="640"/>
      <c r="C61" s="40">
        <v>385</v>
      </c>
      <c r="D61" s="41" t="s">
        <v>336</v>
      </c>
      <c r="E61" s="42">
        <v>7</v>
      </c>
      <c r="F61" s="66">
        <v>0.66</v>
      </c>
      <c r="G61" s="46">
        <v>3.85</v>
      </c>
      <c r="H61" s="45">
        <v>70</v>
      </c>
      <c r="I61" s="46">
        <f>F61*G61</f>
        <v>2.5410000000000004</v>
      </c>
      <c r="J61" s="47">
        <f>K61/I61</f>
        <v>41.32231404958677</v>
      </c>
      <c r="K61" s="796">
        <v>105</v>
      </c>
      <c r="L61" s="514"/>
      <c r="M61" s="797"/>
      <c r="N61" s="798" t="s">
        <v>180</v>
      </c>
      <c r="O61" s="799">
        <f>I61*M61</f>
        <v>0</v>
      </c>
      <c r="P61" s="800" t="s">
        <v>445</v>
      </c>
      <c r="Q61" s="801">
        <f>ROUNDUP((S61*(euro)),-2)</f>
        <v>0</v>
      </c>
      <c r="R61" s="802">
        <f>Q61*(1.25)</f>
        <v>0</v>
      </c>
      <c r="S61" s="803">
        <f>ROUNDUP((K61*M61),0)</f>
        <v>0</v>
      </c>
      <c r="T61" s="804">
        <f>ROUNDUP((S61*1.25),0)</f>
        <v>0</v>
      </c>
      <c r="U61" s="49">
        <f t="shared" si="0"/>
        <v>0</v>
      </c>
      <c r="BW61" s="805"/>
      <c r="BX61" s="805"/>
      <c r="BY61" s="805"/>
      <c r="BZ61" s="806"/>
      <c r="CA61" s="806"/>
      <c r="CH61" s="807"/>
      <c r="CI61" s="807"/>
      <c r="CJ61" s="807"/>
      <c r="CK61" s="807"/>
      <c r="CL61" s="807"/>
      <c r="CM61" s="807"/>
      <c r="CN61" s="807"/>
      <c r="CO61" s="807"/>
      <c r="CP61" s="807"/>
      <c r="CQ61" s="807"/>
      <c r="CR61" s="807"/>
      <c r="CS61" s="807"/>
      <c r="CT61" s="807"/>
      <c r="CU61" s="807"/>
      <c r="CV61" s="807"/>
      <c r="CW61" s="807"/>
      <c r="CX61" s="807"/>
      <c r="DQ61" s="808"/>
      <c r="DT61" s="809"/>
      <c r="DU61" s="809"/>
      <c r="DV61" s="809"/>
      <c r="DW61" s="809"/>
      <c r="DX61" s="809"/>
      <c r="DY61" s="809"/>
      <c r="DZ61" s="809"/>
      <c r="EA61" s="809"/>
      <c r="EC61" s="810"/>
      <c r="ED61" s="810"/>
      <c r="EE61" s="810"/>
      <c r="EF61" s="810"/>
      <c r="EG61" s="810"/>
      <c r="EH61" s="810"/>
      <c r="EI61" s="810"/>
      <c r="EJ61" s="810"/>
      <c r="EK61" s="810"/>
      <c r="EL61" s="810"/>
      <c r="EM61" s="810"/>
    </row>
    <row r="62" spans="2:143" ht="12" customHeight="1">
      <c r="B62" s="640"/>
      <c r="C62" s="40">
        <v>510</v>
      </c>
      <c r="D62" s="41" t="s">
        <v>337</v>
      </c>
      <c r="E62" s="42">
        <v>7</v>
      </c>
      <c r="F62" s="66">
        <v>0.66</v>
      </c>
      <c r="G62" s="46">
        <v>5.1</v>
      </c>
      <c r="H62" s="45">
        <v>93</v>
      </c>
      <c r="I62" s="46">
        <f>F62*G62</f>
        <v>3.366</v>
      </c>
      <c r="J62" s="47">
        <f>K62/I62</f>
        <v>39.2156862745098</v>
      </c>
      <c r="K62" s="796">
        <v>132</v>
      </c>
      <c r="L62" s="514"/>
      <c r="M62" s="797"/>
      <c r="N62" s="798" t="s">
        <v>180</v>
      </c>
      <c r="O62" s="799">
        <f>I62*M62</f>
        <v>0</v>
      </c>
      <c r="P62" s="800" t="s">
        <v>445</v>
      </c>
      <c r="Q62" s="801">
        <f>ROUNDUP((S62*(euro)),-2)</f>
        <v>0</v>
      </c>
      <c r="R62" s="802">
        <f>Q62*(1.25)</f>
        <v>0</v>
      </c>
      <c r="S62" s="803">
        <f>ROUNDUP((K62*M62),0)</f>
        <v>0</v>
      </c>
      <c r="T62" s="804">
        <f>ROUNDUP((S62*1.25),0)</f>
        <v>0</v>
      </c>
      <c r="U62" s="49">
        <f t="shared" si="0"/>
        <v>0</v>
      </c>
      <c r="BW62" s="805"/>
      <c r="BX62" s="805"/>
      <c r="BY62" s="805"/>
      <c r="BZ62" s="806"/>
      <c r="CA62" s="806"/>
      <c r="CH62" s="807"/>
      <c r="CI62" s="807"/>
      <c r="CJ62" s="807"/>
      <c r="CK62" s="807"/>
      <c r="CL62" s="807"/>
      <c r="CM62" s="807"/>
      <c r="CN62" s="807"/>
      <c r="CO62" s="807"/>
      <c r="CP62" s="807"/>
      <c r="CQ62" s="807"/>
      <c r="CR62" s="807"/>
      <c r="CS62" s="807"/>
      <c r="CT62" s="807"/>
      <c r="CU62" s="807"/>
      <c r="CV62" s="807"/>
      <c r="CW62" s="807"/>
      <c r="CX62" s="807"/>
      <c r="DQ62" s="808"/>
      <c r="DT62" s="809"/>
      <c r="DU62" s="809"/>
      <c r="DV62" s="809"/>
      <c r="DW62" s="809"/>
      <c r="DX62" s="809"/>
      <c r="DY62" s="809"/>
      <c r="DZ62" s="809"/>
      <c r="EA62" s="809"/>
      <c r="EC62" s="810"/>
      <c r="ED62" s="810"/>
      <c r="EE62" s="810"/>
      <c r="EF62" s="810"/>
      <c r="EG62" s="810"/>
      <c r="EH62" s="810"/>
      <c r="EI62" s="810"/>
      <c r="EJ62" s="810"/>
      <c r="EK62" s="810"/>
      <c r="EL62" s="810"/>
      <c r="EM62" s="810"/>
    </row>
    <row r="63" spans="2:79" ht="12" customHeight="1">
      <c r="B63" s="640"/>
      <c r="J63" s="180"/>
      <c r="K63" s="180"/>
      <c r="L63" s="1"/>
      <c r="M63" s="1"/>
      <c r="N63" s="181"/>
      <c r="O63" s="182"/>
      <c r="P63" s="183"/>
      <c r="U63" s="49">
        <f t="shared" si="0"/>
        <v>0</v>
      </c>
      <c r="BW63" s="141"/>
      <c r="BX63" s="141"/>
      <c r="BY63" s="141"/>
      <c r="BZ63" s="106"/>
      <c r="CA63" s="106"/>
    </row>
    <row r="64" spans="2:143" ht="12" customHeight="1">
      <c r="B64" s="640"/>
      <c r="C64" s="40">
        <v>230</v>
      </c>
      <c r="D64" s="41" t="s">
        <v>338</v>
      </c>
      <c r="E64" s="42">
        <v>11</v>
      </c>
      <c r="F64" s="66">
        <v>0.66</v>
      </c>
      <c r="G64" s="46">
        <v>2.3</v>
      </c>
      <c r="H64" s="45">
        <v>61</v>
      </c>
      <c r="I64" s="46">
        <f>F64*G64</f>
        <v>1.518</v>
      </c>
      <c r="J64" s="47">
        <f>K64/I64</f>
        <v>52.700922266139656</v>
      </c>
      <c r="K64" s="796">
        <v>80</v>
      </c>
      <c r="L64" s="514"/>
      <c r="M64" s="797"/>
      <c r="N64" s="798" t="s">
        <v>180</v>
      </c>
      <c r="O64" s="799">
        <f>I64*M64</f>
        <v>0</v>
      </c>
      <c r="P64" s="800" t="s">
        <v>445</v>
      </c>
      <c r="Q64" s="801">
        <f>ROUNDUP((S64*(euro)),-2)</f>
        <v>0</v>
      </c>
      <c r="R64" s="802">
        <f>Q64*(1.25)</f>
        <v>0</v>
      </c>
      <c r="S64" s="803">
        <f>ROUNDUP((K64*M64),0)</f>
        <v>0</v>
      </c>
      <c r="T64" s="804">
        <f>ROUNDUP((S64*1.25),0)</f>
        <v>0</v>
      </c>
      <c r="U64" s="49">
        <f t="shared" si="0"/>
        <v>0</v>
      </c>
      <c r="BW64" s="805"/>
      <c r="BX64" s="805"/>
      <c r="BY64" s="805"/>
      <c r="BZ64" s="806"/>
      <c r="CA64" s="806"/>
      <c r="CH64" s="807"/>
      <c r="CI64" s="807"/>
      <c r="CJ64" s="807"/>
      <c r="CK64" s="807"/>
      <c r="CL64" s="807"/>
      <c r="CM64" s="807"/>
      <c r="CN64" s="807"/>
      <c r="CO64" s="807"/>
      <c r="CP64" s="807"/>
      <c r="CQ64" s="807"/>
      <c r="CR64" s="807"/>
      <c r="CS64" s="807"/>
      <c r="CT64" s="807"/>
      <c r="CU64" s="807"/>
      <c r="CV64" s="807"/>
      <c r="CW64" s="807"/>
      <c r="CX64" s="807"/>
      <c r="DQ64" s="808"/>
      <c r="DT64" s="809"/>
      <c r="DU64" s="809"/>
      <c r="DV64" s="809"/>
      <c r="DW64" s="809"/>
      <c r="DX64" s="809"/>
      <c r="DY64" s="809"/>
      <c r="DZ64" s="809"/>
      <c r="EA64" s="809"/>
      <c r="EC64" s="810"/>
      <c r="ED64" s="810"/>
      <c r="EE64" s="810"/>
      <c r="EF64" s="810"/>
      <c r="EG64" s="810"/>
      <c r="EH64" s="810"/>
      <c r="EI64" s="810"/>
      <c r="EJ64" s="810"/>
      <c r="EK64" s="810"/>
      <c r="EL64" s="810"/>
      <c r="EM64" s="810"/>
    </row>
    <row r="65" spans="2:143" ht="12" customHeight="1">
      <c r="B65" s="640"/>
      <c r="C65" s="40">
        <v>260</v>
      </c>
      <c r="D65" s="41" t="s">
        <v>339</v>
      </c>
      <c r="E65" s="42">
        <v>11</v>
      </c>
      <c r="F65" s="66">
        <v>0.66</v>
      </c>
      <c r="G65" s="46">
        <v>2.3</v>
      </c>
      <c r="H65" s="45">
        <v>69</v>
      </c>
      <c r="I65" s="46">
        <f>F65*G65</f>
        <v>1.518</v>
      </c>
      <c r="J65" s="47">
        <f>K65/I65</f>
        <v>57.971014492753625</v>
      </c>
      <c r="K65" s="796">
        <v>88</v>
      </c>
      <c r="L65" s="514"/>
      <c r="M65" s="797"/>
      <c r="N65" s="798" t="s">
        <v>180</v>
      </c>
      <c r="O65" s="799">
        <f>I65*M65</f>
        <v>0</v>
      </c>
      <c r="P65" s="800" t="s">
        <v>445</v>
      </c>
      <c r="Q65" s="801">
        <f>ROUNDUP((S65*(euro)),-2)</f>
        <v>0</v>
      </c>
      <c r="R65" s="802">
        <f>Q65*(1.25)</f>
        <v>0</v>
      </c>
      <c r="S65" s="803">
        <f>ROUNDUP((K65*M65),0)</f>
        <v>0</v>
      </c>
      <c r="T65" s="804">
        <f>ROUNDUP((S65*1.25),0)</f>
        <v>0</v>
      </c>
      <c r="U65" s="49">
        <f t="shared" si="0"/>
        <v>0</v>
      </c>
      <c r="BW65" s="805"/>
      <c r="BX65" s="805"/>
      <c r="BY65" s="805"/>
      <c r="BZ65" s="806"/>
      <c r="CA65" s="806"/>
      <c r="CH65" s="807"/>
      <c r="CI65" s="807"/>
      <c r="CJ65" s="807"/>
      <c r="CK65" s="807"/>
      <c r="CL65" s="807"/>
      <c r="CM65" s="807"/>
      <c r="CN65" s="807"/>
      <c r="CO65" s="807"/>
      <c r="CP65" s="807"/>
      <c r="CQ65" s="807"/>
      <c r="CR65" s="807"/>
      <c r="CS65" s="807"/>
      <c r="CT65" s="807"/>
      <c r="CU65" s="807"/>
      <c r="CV65" s="807"/>
      <c r="CW65" s="807"/>
      <c r="CX65" s="807"/>
      <c r="DQ65" s="808"/>
      <c r="DT65" s="809"/>
      <c r="DU65" s="809"/>
      <c r="DV65" s="809"/>
      <c r="DW65" s="809"/>
      <c r="DX65" s="809"/>
      <c r="DY65" s="809"/>
      <c r="DZ65" s="809"/>
      <c r="EA65" s="809"/>
      <c r="EC65" s="810"/>
      <c r="ED65" s="810"/>
      <c r="EE65" s="810"/>
      <c r="EF65" s="810"/>
      <c r="EG65" s="810"/>
      <c r="EH65" s="810"/>
      <c r="EI65" s="810"/>
      <c r="EJ65" s="810"/>
      <c r="EK65" s="810"/>
      <c r="EL65" s="810"/>
      <c r="EM65" s="810"/>
    </row>
    <row r="66" spans="2:143" ht="12" customHeight="1">
      <c r="B66" s="640"/>
      <c r="C66" s="40">
        <v>310</v>
      </c>
      <c r="D66" s="41" t="s">
        <v>340</v>
      </c>
      <c r="E66" s="42">
        <v>11</v>
      </c>
      <c r="F66" s="66">
        <v>0.66</v>
      </c>
      <c r="G66" s="46">
        <v>2.3</v>
      </c>
      <c r="H66" s="45">
        <v>81</v>
      </c>
      <c r="I66" s="46">
        <f>F66*G66</f>
        <v>1.518</v>
      </c>
      <c r="J66" s="47">
        <f>K66/I66</f>
        <v>67.19367588932806</v>
      </c>
      <c r="K66" s="796">
        <v>102</v>
      </c>
      <c r="L66" s="514"/>
      <c r="M66" s="797"/>
      <c r="N66" s="798" t="s">
        <v>180</v>
      </c>
      <c r="O66" s="799">
        <f>I66*M66</f>
        <v>0</v>
      </c>
      <c r="P66" s="800" t="s">
        <v>445</v>
      </c>
      <c r="Q66" s="801">
        <f>ROUNDUP((S66*(euro)),-2)</f>
        <v>0</v>
      </c>
      <c r="R66" s="802">
        <f>Q66*(1.25)</f>
        <v>0</v>
      </c>
      <c r="S66" s="803">
        <f>ROUNDUP((K66*M66),0)</f>
        <v>0</v>
      </c>
      <c r="T66" s="804">
        <f>ROUNDUP((S66*1.25),0)</f>
        <v>0</v>
      </c>
      <c r="U66" s="49">
        <f t="shared" si="0"/>
        <v>0</v>
      </c>
      <c r="BW66" s="805"/>
      <c r="BX66" s="805"/>
      <c r="BY66" s="805"/>
      <c r="BZ66" s="806"/>
      <c r="CA66" s="806"/>
      <c r="CH66" s="807"/>
      <c r="CI66" s="807"/>
      <c r="CJ66" s="807"/>
      <c r="CK66" s="807"/>
      <c r="CL66" s="807"/>
      <c r="CM66" s="807"/>
      <c r="CN66" s="807"/>
      <c r="CO66" s="807"/>
      <c r="CP66" s="807"/>
      <c r="CQ66" s="807"/>
      <c r="CR66" s="807"/>
      <c r="CS66" s="807"/>
      <c r="CT66" s="807"/>
      <c r="CU66" s="807"/>
      <c r="CV66" s="807"/>
      <c r="CW66" s="807"/>
      <c r="CX66" s="807"/>
      <c r="DQ66" s="808"/>
      <c r="DT66" s="809"/>
      <c r="DU66" s="809"/>
      <c r="DV66" s="809"/>
      <c r="DW66" s="809"/>
      <c r="DX66" s="809"/>
      <c r="DY66" s="809"/>
      <c r="DZ66" s="809"/>
      <c r="EA66" s="809"/>
      <c r="EC66" s="810"/>
      <c r="ED66" s="810"/>
      <c r="EE66" s="810"/>
      <c r="EF66" s="810"/>
      <c r="EG66" s="810"/>
      <c r="EH66" s="810"/>
      <c r="EI66" s="810"/>
      <c r="EJ66" s="810"/>
      <c r="EK66" s="810"/>
      <c r="EL66" s="810"/>
      <c r="EM66" s="810"/>
    </row>
    <row r="67" spans="2:143" ht="12" customHeight="1">
      <c r="B67" s="640"/>
      <c r="C67" s="40">
        <v>385</v>
      </c>
      <c r="D67" s="41" t="s">
        <v>341</v>
      </c>
      <c r="E67" s="42">
        <v>11</v>
      </c>
      <c r="F67" s="66">
        <v>0.66</v>
      </c>
      <c r="G67" s="46">
        <v>3.85</v>
      </c>
      <c r="H67" s="45">
        <v>100</v>
      </c>
      <c r="I67" s="46">
        <f>F67*G67</f>
        <v>2.5410000000000004</v>
      </c>
      <c r="J67" s="47">
        <f>K67/I67</f>
        <v>48.40613931523022</v>
      </c>
      <c r="K67" s="796">
        <v>123</v>
      </c>
      <c r="L67" s="514"/>
      <c r="M67" s="797"/>
      <c r="N67" s="798" t="s">
        <v>180</v>
      </c>
      <c r="O67" s="799">
        <f>I67*M67</f>
        <v>0</v>
      </c>
      <c r="P67" s="800" t="s">
        <v>445</v>
      </c>
      <c r="Q67" s="801">
        <f>ROUNDUP((S67*(euro)),-2)</f>
        <v>0</v>
      </c>
      <c r="R67" s="802">
        <f>Q67*(1.25)</f>
        <v>0</v>
      </c>
      <c r="S67" s="803">
        <f>ROUNDUP((K67*M67),0)</f>
        <v>0</v>
      </c>
      <c r="T67" s="804">
        <f>ROUNDUP((S67*1.25),0)</f>
        <v>0</v>
      </c>
      <c r="U67" s="49">
        <f t="shared" si="0"/>
        <v>0</v>
      </c>
      <c r="BW67" s="805"/>
      <c r="BX67" s="805"/>
      <c r="BY67" s="805"/>
      <c r="BZ67" s="806"/>
      <c r="CA67" s="806"/>
      <c r="CH67" s="807"/>
      <c r="CI67" s="807"/>
      <c r="CJ67" s="807"/>
      <c r="CK67" s="807"/>
      <c r="CL67" s="807"/>
      <c r="CM67" s="807"/>
      <c r="CN67" s="807"/>
      <c r="CO67" s="807"/>
      <c r="CP67" s="807"/>
      <c r="CQ67" s="807"/>
      <c r="CR67" s="807"/>
      <c r="CS67" s="807"/>
      <c r="CT67" s="807"/>
      <c r="CU67" s="807"/>
      <c r="CV67" s="807"/>
      <c r="CW67" s="807"/>
      <c r="CX67" s="807"/>
      <c r="DQ67" s="808"/>
      <c r="DT67" s="809"/>
      <c r="DU67" s="809"/>
      <c r="DV67" s="809"/>
      <c r="DW67" s="809"/>
      <c r="DX67" s="809"/>
      <c r="DY67" s="809"/>
      <c r="DZ67" s="809"/>
      <c r="EA67" s="809"/>
      <c r="EC67" s="810"/>
      <c r="ED67" s="810"/>
      <c r="EE67" s="810"/>
      <c r="EF67" s="810"/>
      <c r="EG67" s="810"/>
      <c r="EH67" s="810"/>
      <c r="EI67" s="810"/>
      <c r="EJ67" s="810"/>
      <c r="EK67" s="810"/>
      <c r="EL67" s="810"/>
      <c r="EM67" s="810"/>
    </row>
    <row r="68" spans="2:143" ht="12" customHeight="1">
      <c r="B68" s="640"/>
      <c r="C68" s="40">
        <v>510</v>
      </c>
      <c r="D68" s="41" t="s">
        <v>342</v>
      </c>
      <c r="E68" s="42">
        <v>11</v>
      </c>
      <c r="F68" s="66">
        <v>0.66</v>
      </c>
      <c r="G68" s="46">
        <v>5.1</v>
      </c>
      <c r="H68" s="45">
        <v>132</v>
      </c>
      <c r="I68" s="46">
        <f>F68*G68</f>
        <v>3.366</v>
      </c>
      <c r="J68" s="47">
        <f>K68/I68</f>
        <v>46.04872251931075</v>
      </c>
      <c r="K68" s="796">
        <v>155</v>
      </c>
      <c r="L68" s="514"/>
      <c r="M68" s="797"/>
      <c r="N68" s="798" t="s">
        <v>180</v>
      </c>
      <c r="O68" s="799">
        <f>I68*M68</f>
        <v>0</v>
      </c>
      <c r="P68" s="800" t="s">
        <v>445</v>
      </c>
      <c r="Q68" s="801">
        <f>ROUNDUP((S68*(euro)),-2)</f>
        <v>0</v>
      </c>
      <c r="R68" s="802">
        <f>Q68*(1.25)</f>
        <v>0</v>
      </c>
      <c r="S68" s="803">
        <f>ROUNDUP((K68*M68),0)</f>
        <v>0</v>
      </c>
      <c r="T68" s="804">
        <f>ROUNDUP((S68*1.25),0)</f>
        <v>0</v>
      </c>
      <c r="U68" s="49">
        <f t="shared" si="0"/>
        <v>0</v>
      </c>
      <c r="BW68" s="805"/>
      <c r="BX68" s="805"/>
      <c r="BY68" s="805"/>
      <c r="BZ68" s="806"/>
      <c r="CA68" s="806"/>
      <c r="CH68" s="807"/>
      <c r="CI68" s="807"/>
      <c r="CJ68" s="807"/>
      <c r="CK68" s="807"/>
      <c r="CL68" s="807"/>
      <c r="CM68" s="807"/>
      <c r="CN68" s="807"/>
      <c r="CO68" s="807"/>
      <c r="CP68" s="807"/>
      <c r="CQ68" s="807"/>
      <c r="CR68" s="807"/>
      <c r="CS68" s="807"/>
      <c r="CT68" s="807"/>
      <c r="CU68" s="807"/>
      <c r="CV68" s="807"/>
      <c r="CW68" s="807"/>
      <c r="CX68" s="807"/>
      <c r="DQ68" s="808"/>
      <c r="DT68" s="809"/>
      <c r="DU68" s="809"/>
      <c r="DV68" s="809"/>
      <c r="DW68" s="809"/>
      <c r="DX68" s="809"/>
      <c r="DY68" s="809"/>
      <c r="DZ68" s="809"/>
      <c r="EA68" s="809"/>
      <c r="EC68" s="810"/>
      <c r="ED68" s="810"/>
      <c r="EE68" s="810"/>
      <c r="EF68" s="810"/>
      <c r="EG68" s="810"/>
      <c r="EH68" s="810"/>
      <c r="EI68" s="810"/>
      <c r="EJ68" s="810"/>
      <c r="EK68" s="810"/>
      <c r="EL68" s="810"/>
      <c r="EM68" s="810"/>
    </row>
    <row r="69" spans="2:79" ht="12" customHeight="1">
      <c r="B69" s="640"/>
      <c r="J69" s="180"/>
      <c r="K69" s="180"/>
      <c r="L69" s="1"/>
      <c r="M69" s="1"/>
      <c r="N69" s="181"/>
      <c r="O69" s="182"/>
      <c r="P69" s="183"/>
      <c r="U69" s="49">
        <f t="shared" si="0"/>
        <v>0</v>
      </c>
      <c r="BW69" s="141"/>
      <c r="BX69" s="141"/>
      <c r="BY69" s="141"/>
      <c r="BZ69" s="106"/>
      <c r="CA69" s="106"/>
    </row>
    <row r="70" spans="2:143" ht="12" customHeight="1">
      <c r="B70" s="640"/>
      <c r="C70" s="40">
        <v>230</v>
      </c>
      <c r="D70" s="41" t="s">
        <v>343</v>
      </c>
      <c r="E70" s="42">
        <v>13</v>
      </c>
      <c r="F70" s="66">
        <v>0.66</v>
      </c>
      <c r="G70" s="46">
        <v>2.3</v>
      </c>
      <c r="H70" s="45">
        <v>70</v>
      </c>
      <c r="I70" s="46">
        <f>F70*G70</f>
        <v>1.518</v>
      </c>
      <c r="J70" s="47">
        <f>K70/I70</f>
        <v>55.33596837944664</v>
      </c>
      <c r="K70" s="796">
        <v>84</v>
      </c>
      <c r="L70" s="514"/>
      <c r="M70" s="797"/>
      <c r="N70" s="798" t="s">
        <v>180</v>
      </c>
      <c r="O70" s="799">
        <f>I70*M70</f>
        <v>0</v>
      </c>
      <c r="P70" s="800" t="s">
        <v>445</v>
      </c>
      <c r="Q70" s="801">
        <f>ROUNDUP((S70*(euro)),-2)</f>
        <v>0</v>
      </c>
      <c r="R70" s="802">
        <f>Q70*(1.25)</f>
        <v>0</v>
      </c>
      <c r="S70" s="803">
        <f>ROUNDUP((K70*M70),0)</f>
        <v>0</v>
      </c>
      <c r="T70" s="804">
        <f>ROUNDUP((S70*1.25),0)</f>
        <v>0</v>
      </c>
      <c r="U70" s="49">
        <f t="shared" si="0"/>
        <v>0</v>
      </c>
      <c r="BW70" s="805"/>
      <c r="BX70" s="805"/>
      <c r="BY70" s="805"/>
      <c r="BZ70" s="806"/>
      <c r="CA70" s="806"/>
      <c r="CH70" s="807"/>
      <c r="CI70" s="807"/>
      <c r="CJ70" s="807"/>
      <c r="CK70" s="807"/>
      <c r="CL70" s="807"/>
      <c r="CM70" s="807"/>
      <c r="CN70" s="807"/>
      <c r="CO70" s="807"/>
      <c r="CP70" s="807"/>
      <c r="CQ70" s="807"/>
      <c r="CR70" s="807"/>
      <c r="CS70" s="807"/>
      <c r="CT70" s="807"/>
      <c r="CU70" s="807"/>
      <c r="CV70" s="807"/>
      <c r="CW70" s="807"/>
      <c r="CX70" s="807"/>
      <c r="DQ70" s="808"/>
      <c r="DT70" s="809"/>
      <c r="DU70" s="809"/>
      <c r="DV70" s="809"/>
      <c r="DW70" s="809"/>
      <c r="DX70" s="809"/>
      <c r="DY70" s="809"/>
      <c r="DZ70" s="809"/>
      <c r="EA70" s="809"/>
      <c r="EC70" s="810"/>
      <c r="ED70" s="810"/>
      <c r="EE70" s="810"/>
      <c r="EF70" s="810"/>
      <c r="EG70" s="810"/>
      <c r="EH70" s="810"/>
      <c r="EI70" s="810"/>
      <c r="EJ70" s="810"/>
      <c r="EK70" s="810"/>
      <c r="EL70" s="810"/>
      <c r="EM70" s="810"/>
    </row>
    <row r="71" spans="2:143" ht="12" customHeight="1">
      <c r="B71" s="640"/>
      <c r="C71" s="40">
        <v>260</v>
      </c>
      <c r="D71" s="41" t="s">
        <v>344</v>
      </c>
      <c r="E71" s="42">
        <v>13</v>
      </c>
      <c r="F71" s="66">
        <v>0.66</v>
      </c>
      <c r="G71" s="46">
        <v>2.3</v>
      </c>
      <c r="H71" s="45">
        <v>79</v>
      </c>
      <c r="I71" s="46">
        <f>F71*G71</f>
        <v>1.518</v>
      </c>
      <c r="J71" s="47">
        <f>K71/I71</f>
        <v>61.26482213438735</v>
      </c>
      <c r="K71" s="796">
        <v>93</v>
      </c>
      <c r="L71" s="514"/>
      <c r="M71" s="797"/>
      <c r="N71" s="798" t="s">
        <v>180</v>
      </c>
      <c r="O71" s="799">
        <f>I71*M71</f>
        <v>0</v>
      </c>
      <c r="P71" s="800" t="s">
        <v>445</v>
      </c>
      <c r="Q71" s="801">
        <f>ROUNDUP((S71*(euro)),-2)</f>
        <v>0</v>
      </c>
      <c r="R71" s="802">
        <f>Q71*(1.25)</f>
        <v>0</v>
      </c>
      <c r="S71" s="803">
        <f>ROUNDUP((K71*M71),0)</f>
        <v>0</v>
      </c>
      <c r="T71" s="804">
        <f>ROUNDUP((S71*1.25),0)</f>
        <v>0</v>
      </c>
      <c r="U71" s="49">
        <f t="shared" si="0"/>
        <v>0</v>
      </c>
      <c r="BW71" s="805"/>
      <c r="BX71" s="805"/>
      <c r="BY71" s="805"/>
      <c r="BZ71" s="806"/>
      <c r="CA71" s="806"/>
      <c r="CH71" s="807"/>
      <c r="CI71" s="807"/>
      <c r="CJ71" s="807"/>
      <c r="CK71" s="807"/>
      <c r="CL71" s="807"/>
      <c r="CM71" s="807"/>
      <c r="CN71" s="807"/>
      <c r="CO71" s="807"/>
      <c r="CP71" s="807"/>
      <c r="CQ71" s="807"/>
      <c r="CR71" s="807"/>
      <c r="CS71" s="807"/>
      <c r="CT71" s="807"/>
      <c r="CU71" s="807"/>
      <c r="CV71" s="807"/>
      <c r="CW71" s="807"/>
      <c r="CX71" s="807"/>
      <c r="DQ71" s="808"/>
      <c r="DT71" s="809"/>
      <c r="DU71" s="809"/>
      <c r="DV71" s="809"/>
      <c r="DW71" s="809"/>
      <c r="DX71" s="809"/>
      <c r="DY71" s="809"/>
      <c r="DZ71" s="809"/>
      <c r="EA71" s="809"/>
      <c r="EC71" s="810"/>
      <c r="ED71" s="810"/>
      <c r="EE71" s="810"/>
      <c r="EF71" s="810"/>
      <c r="EG71" s="810"/>
      <c r="EH71" s="810"/>
      <c r="EI71" s="810"/>
      <c r="EJ71" s="810"/>
      <c r="EK71" s="810"/>
      <c r="EL71" s="810"/>
      <c r="EM71" s="810"/>
    </row>
    <row r="72" spans="2:143" ht="12" customHeight="1">
      <c r="B72" s="640"/>
      <c r="C72" s="40">
        <v>310</v>
      </c>
      <c r="D72" s="41" t="s">
        <v>345</v>
      </c>
      <c r="E72" s="42">
        <v>13</v>
      </c>
      <c r="F72" s="66">
        <v>0.66</v>
      </c>
      <c r="G72" s="46">
        <v>2.3</v>
      </c>
      <c r="H72" s="45">
        <v>93</v>
      </c>
      <c r="I72" s="46">
        <f>F72*G72</f>
        <v>1.518</v>
      </c>
      <c r="J72" s="47">
        <f>K72/I72</f>
        <v>71.14624505928853</v>
      </c>
      <c r="K72" s="796">
        <v>108</v>
      </c>
      <c r="L72" s="514"/>
      <c r="M72" s="797"/>
      <c r="N72" s="798" t="s">
        <v>180</v>
      </c>
      <c r="O72" s="799">
        <f>I72*M72</f>
        <v>0</v>
      </c>
      <c r="P72" s="800" t="s">
        <v>445</v>
      </c>
      <c r="Q72" s="801">
        <f>ROUNDUP((S72*(euro)),-2)</f>
        <v>0</v>
      </c>
      <c r="R72" s="802">
        <f>Q72*(1.25)</f>
        <v>0</v>
      </c>
      <c r="S72" s="803">
        <f>ROUNDUP((K72*M72),0)</f>
        <v>0</v>
      </c>
      <c r="T72" s="804">
        <f>ROUNDUP((S72*1.25),0)</f>
        <v>0</v>
      </c>
      <c r="U72" s="49">
        <f t="shared" si="0"/>
        <v>0</v>
      </c>
      <c r="BW72" s="805"/>
      <c r="BX72" s="805"/>
      <c r="BY72" s="805"/>
      <c r="BZ72" s="806"/>
      <c r="CA72" s="806"/>
      <c r="CH72" s="807"/>
      <c r="CI72" s="807"/>
      <c r="CJ72" s="807"/>
      <c r="CK72" s="807"/>
      <c r="CL72" s="807"/>
      <c r="CM72" s="807"/>
      <c r="CN72" s="807"/>
      <c r="CO72" s="807"/>
      <c r="CP72" s="807"/>
      <c r="CQ72" s="807"/>
      <c r="CR72" s="807"/>
      <c r="CS72" s="807"/>
      <c r="CT72" s="807"/>
      <c r="CU72" s="807"/>
      <c r="CV72" s="807"/>
      <c r="CW72" s="807"/>
      <c r="CX72" s="807"/>
      <c r="DQ72" s="808"/>
      <c r="DT72" s="809"/>
      <c r="DU72" s="809"/>
      <c r="DV72" s="809"/>
      <c r="DW72" s="809"/>
      <c r="DX72" s="809"/>
      <c r="DY72" s="809"/>
      <c r="DZ72" s="809"/>
      <c r="EA72" s="809"/>
      <c r="EC72" s="810"/>
      <c r="ED72" s="810"/>
      <c r="EE72" s="810"/>
      <c r="EF72" s="810"/>
      <c r="EG72" s="810"/>
      <c r="EH72" s="810"/>
      <c r="EI72" s="810"/>
      <c r="EJ72" s="810"/>
      <c r="EK72" s="810"/>
      <c r="EL72" s="810"/>
      <c r="EM72" s="810"/>
    </row>
    <row r="73" spans="2:143" ht="12" customHeight="1">
      <c r="B73" s="640"/>
      <c r="C73" s="40">
        <v>385</v>
      </c>
      <c r="D73" s="41" t="s">
        <v>346</v>
      </c>
      <c r="E73" s="42">
        <v>13</v>
      </c>
      <c r="F73" s="66">
        <v>0.66</v>
      </c>
      <c r="G73" s="46">
        <v>3.85</v>
      </c>
      <c r="H73" s="45">
        <v>115</v>
      </c>
      <c r="I73" s="46">
        <f>F73*G73</f>
        <v>2.5410000000000004</v>
      </c>
      <c r="J73" s="47">
        <f>K73/I73</f>
        <v>51.160960251869334</v>
      </c>
      <c r="K73" s="796">
        <v>130</v>
      </c>
      <c r="L73" s="514"/>
      <c r="M73" s="797"/>
      <c r="N73" s="798" t="s">
        <v>180</v>
      </c>
      <c r="O73" s="799">
        <f>I73*M73</f>
        <v>0</v>
      </c>
      <c r="P73" s="800" t="s">
        <v>445</v>
      </c>
      <c r="Q73" s="801">
        <f>ROUNDUP((S73*(euro)),-2)</f>
        <v>0</v>
      </c>
      <c r="R73" s="802">
        <f>Q73*(1.25)</f>
        <v>0</v>
      </c>
      <c r="S73" s="803">
        <f>ROUNDUP((K73*M73),0)</f>
        <v>0</v>
      </c>
      <c r="T73" s="804">
        <f>ROUNDUP((S73*1.25),0)</f>
        <v>0</v>
      </c>
      <c r="U73" s="49">
        <f t="shared" si="0"/>
        <v>0</v>
      </c>
      <c r="BW73" s="805"/>
      <c r="BX73" s="805"/>
      <c r="BY73" s="805"/>
      <c r="BZ73" s="806"/>
      <c r="CA73" s="806"/>
      <c r="CH73" s="807"/>
      <c r="CI73" s="807"/>
      <c r="CJ73" s="807"/>
      <c r="CK73" s="807"/>
      <c r="CL73" s="807"/>
      <c r="CM73" s="807"/>
      <c r="CN73" s="807"/>
      <c r="CO73" s="807"/>
      <c r="CP73" s="807"/>
      <c r="CQ73" s="807"/>
      <c r="CR73" s="807"/>
      <c r="CS73" s="807"/>
      <c r="CT73" s="807"/>
      <c r="CU73" s="807"/>
      <c r="CV73" s="807"/>
      <c r="CW73" s="807"/>
      <c r="CX73" s="807"/>
      <c r="DQ73" s="808"/>
      <c r="DT73" s="809"/>
      <c r="DU73" s="809"/>
      <c r="DV73" s="809"/>
      <c r="DW73" s="809"/>
      <c r="DX73" s="809"/>
      <c r="DY73" s="809"/>
      <c r="DZ73" s="809"/>
      <c r="EA73" s="809"/>
      <c r="EC73" s="810"/>
      <c r="ED73" s="810"/>
      <c r="EE73" s="810"/>
      <c r="EF73" s="810"/>
      <c r="EG73" s="810"/>
      <c r="EH73" s="810"/>
      <c r="EI73" s="810"/>
      <c r="EJ73" s="810"/>
      <c r="EK73" s="810"/>
      <c r="EL73" s="810"/>
      <c r="EM73" s="810"/>
    </row>
    <row r="74" spans="2:143" ht="12" customHeight="1">
      <c r="B74" s="640"/>
      <c r="C74" s="40">
        <v>510</v>
      </c>
      <c r="D74" s="41" t="s">
        <v>347</v>
      </c>
      <c r="E74" s="42">
        <v>13</v>
      </c>
      <c r="F74" s="66">
        <v>0.66</v>
      </c>
      <c r="G74" s="46">
        <v>5.1</v>
      </c>
      <c r="H74" s="45">
        <v>151</v>
      </c>
      <c r="I74" s="46">
        <f>F74*G74</f>
        <v>3.366</v>
      </c>
      <c r="J74" s="47">
        <f>K74/I74</f>
        <v>48.722519310754606</v>
      </c>
      <c r="K74" s="796">
        <v>164</v>
      </c>
      <c r="L74" s="514"/>
      <c r="M74" s="797"/>
      <c r="N74" s="798" t="s">
        <v>180</v>
      </c>
      <c r="O74" s="799">
        <f>I74*M74</f>
        <v>0</v>
      </c>
      <c r="P74" s="800" t="s">
        <v>445</v>
      </c>
      <c r="Q74" s="801">
        <f>ROUNDUP((S74*(euro)),-2)</f>
        <v>0</v>
      </c>
      <c r="R74" s="802">
        <f>Q74*(1.25)</f>
        <v>0</v>
      </c>
      <c r="S74" s="803">
        <f>ROUNDUP((K74*M74),0)</f>
        <v>0</v>
      </c>
      <c r="T74" s="804">
        <f>ROUNDUP((S74*1.25),0)</f>
        <v>0</v>
      </c>
      <c r="U74" s="49">
        <f t="shared" si="0"/>
        <v>0</v>
      </c>
      <c r="BW74" s="805"/>
      <c r="BX74" s="805"/>
      <c r="BY74" s="805"/>
      <c r="BZ74" s="806"/>
      <c r="CA74" s="806"/>
      <c r="CH74" s="807"/>
      <c r="CI74" s="807"/>
      <c r="CJ74" s="807"/>
      <c r="CK74" s="807"/>
      <c r="CL74" s="807"/>
      <c r="CM74" s="807"/>
      <c r="CN74" s="807"/>
      <c r="CO74" s="807"/>
      <c r="CP74" s="807"/>
      <c r="CQ74" s="807"/>
      <c r="CR74" s="807"/>
      <c r="CS74" s="807"/>
      <c r="CT74" s="807"/>
      <c r="CU74" s="807"/>
      <c r="CV74" s="807"/>
      <c r="CW74" s="807"/>
      <c r="CX74" s="807"/>
      <c r="DQ74" s="808"/>
      <c r="DT74" s="809"/>
      <c r="DU74" s="809"/>
      <c r="DV74" s="809"/>
      <c r="DW74" s="809"/>
      <c r="DX74" s="809"/>
      <c r="DY74" s="809"/>
      <c r="DZ74" s="809"/>
      <c r="EA74" s="809"/>
      <c r="EC74" s="810"/>
      <c r="ED74" s="810"/>
      <c r="EE74" s="810"/>
      <c r="EF74" s="810"/>
      <c r="EG74" s="810"/>
      <c r="EH74" s="810"/>
      <c r="EI74" s="810"/>
      <c r="EJ74" s="810"/>
      <c r="EK74" s="810"/>
      <c r="EL74" s="810"/>
      <c r="EM74" s="810"/>
    </row>
    <row r="75" spans="2:79" ht="12" customHeight="1">
      <c r="B75" s="640"/>
      <c r="J75" s="180"/>
      <c r="K75" s="180"/>
      <c r="L75" s="1"/>
      <c r="M75" s="1"/>
      <c r="N75" s="181"/>
      <c r="O75" s="182"/>
      <c r="P75" s="183"/>
      <c r="U75" s="49">
        <f t="shared" si="0"/>
        <v>0</v>
      </c>
      <c r="BW75" s="141"/>
      <c r="BX75" s="141"/>
      <c r="BY75" s="141"/>
      <c r="BZ75" s="106"/>
      <c r="CA75" s="106"/>
    </row>
    <row r="76" spans="2:143" ht="12" customHeight="1">
      <c r="B76" s="640"/>
      <c r="C76" s="40">
        <v>230</v>
      </c>
      <c r="D76" s="41" t="s">
        <v>348</v>
      </c>
      <c r="E76" s="42">
        <v>16</v>
      </c>
      <c r="F76" s="66">
        <v>0.66</v>
      </c>
      <c r="G76" s="46">
        <v>2.3</v>
      </c>
      <c r="H76" s="45">
        <v>85</v>
      </c>
      <c r="I76" s="46">
        <f>F76*G76</f>
        <v>1.518</v>
      </c>
      <c r="J76" s="47">
        <f>K76/I76</f>
        <v>61.26482213438735</v>
      </c>
      <c r="K76" s="796">
        <v>93</v>
      </c>
      <c r="L76" s="514"/>
      <c r="M76" s="797"/>
      <c r="N76" s="798" t="s">
        <v>180</v>
      </c>
      <c r="O76" s="799">
        <f>I76*M76</f>
        <v>0</v>
      </c>
      <c r="P76" s="800" t="s">
        <v>445</v>
      </c>
      <c r="Q76" s="801">
        <f>ROUNDUP((S76*(euro)),-2)</f>
        <v>0</v>
      </c>
      <c r="R76" s="802">
        <f>Q76*(1.25)</f>
        <v>0</v>
      </c>
      <c r="S76" s="803">
        <f>ROUNDUP((K76*M76),0)</f>
        <v>0</v>
      </c>
      <c r="T76" s="804">
        <f>ROUNDUP((S76*1.25),0)</f>
        <v>0</v>
      </c>
      <c r="U76" s="49">
        <f t="shared" si="0"/>
        <v>0</v>
      </c>
      <c r="BW76" s="805"/>
      <c r="BX76" s="805"/>
      <c r="BY76" s="805"/>
      <c r="BZ76" s="806"/>
      <c r="CA76" s="806"/>
      <c r="CH76" s="807"/>
      <c r="CI76" s="807"/>
      <c r="CJ76" s="807"/>
      <c r="CK76" s="807"/>
      <c r="CL76" s="807"/>
      <c r="CM76" s="807"/>
      <c r="CN76" s="807"/>
      <c r="CO76" s="807"/>
      <c r="CP76" s="807"/>
      <c r="CQ76" s="807"/>
      <c r="CR76" s="807"/>
      <c r="CS76" s="807"/>
      <c r="CT76" s="807"/>
      <c r="CU76" s="807"/>
      <c r="CV76" s="807"/>
      <c r="CW76" s="807"/>
      <c r="CX76" s="807"/>
      <c r="DQ76" s="808"/>
      <c r="DT76" s="809"/>
      <c r="DU76" s="809"/>
      <c r="DV76" s="809"/>
      <c r="DW76" s="809"/>
      <c r="DX76" s="809"/>
      <c r="DY76" s="809"/>
      <c r="DZ76" s="809"/>
      <c r="EA76" s="809"/>
      <c r="EC76" s="810"/>
      <c r="ED76" s="810"/>
      <c r="EE76" s="810"/>
      <c r="EF76" s="810"/>
      <c r="EG76" s="810"/>
      <c r="EH76" s="810"/>
      <c r="EI76" s="810"/>
      <c r="EJ76" s="810"/>
      <c r="EK76" s="810"/>
      <c r="EL76" s="810"/>
      <c r="EM76" s="810"/>
    </row>
    <row r="77" spans="2:143" ht="12" customHeight="1">
      <c r="B77" s="640"/>
      <c r="C77" s="40">
        <v>260</v>
      </c>
      <c r="D77" s="41" t="s">
        <v>349</v>
      </c>
      <c r="E77" s="42">
        <v>16</v>
      </c>
      <c r="F77" s="66">
        <v>0.66</v>
      </c>
      <c r="G77" s="46">
        <v>2.3</v>
      </c>
      <c r="H77" s="45">
        <v>95</v>
      </c>
      <c r="I77" s="46">
        <f>F77*G77</f>
        <v>1.518</v>
      </c>
      <c r="J77" s="47">
        <f>K77/I77</f>
        <v>67.85243741765481</v>
      </c>
      <c r="K77" s="796">
        <v>103</v>
      </c>
      <c r="L77" s="514"/>
      <c r="M77" s="797"/>
      <c r="N77" s="798" t="s">
        <v>180</v>
      </c>
      <c r="O77" s="799">
        <f>I77*M77</f>
        <v>0</v>
      </c>
      <c r="P77" s="800" t="s">
        <v>445</v>
      </c>
      <c r="Q77" s="801">
        <f>ROUNDUP((S77*(euro)),-2)</f>
        <v>0</v>
      </c>
      <c r="R77" s="802">
        <f>Q77*(1.25)</f>
        <v>0</v>
      </c>
      <c r="S77" s="803">
        <f>ROUNDUP((K77*M77),0)</f>
        <v>0</v>
      </c>
      <c r="T77" s="804">
        <f>ROUNDUP((S77*1.25),0)</f>
        <v>0</v>
      </c>
      <c r="U77" s="49">
        <f t="shared" si="0"/>
        <v>0</v>
      </c>
      <c r="BW77" s="805"/>
      <c r="BX77" s="805"/>
      <c r="BY77" s="805"/>
      <c r="BZ77" s="806"/>
      <c r="CA77" s="806"/>
      <c r="CH77" s="807"/>
      <c r="CI77" s="807"/>
      <c r="CJ77" s="807"/>
      <c r="CK77" s="807"/>
      <c r="CL77" s="807"/>
      <c r="CM77" s="807"/>
      <c r="CN77" s="807"/>
      <c r="CO77" s="807"/>
      <c r="CP77" s="807"/>
      <c r="CQ77" s="807"/>
      <c r="CR77" s="807"/>
      <c r="CS77" s="807"/>
      <c r="CT77" s="807"/>
      <c r="CU77" s="807"/>
      <c r="CV77" s="807"/>
      <c r="CW77" s="807"/>
      <c r="CX77" s="807"/>
      <c r="DQ77" s="808"/>
      <c r="DT77" s="809"/>
      <c r="DU77" s="809"/>
      <c r="DV77" s="809"/>
      <c r="DW77" s="809"/>
      <c r="DX77" s="809"/>
      <c r="DY77" s="809"/>
      <c r="DZ77" s="809"/>
      <c r="EA77" s="809"/>
      <c r="EC77" s="810"/>
      <c r="ED77" s="810"/>
      <c r="EE77" s="810"/>
      <c r="EF77" s="810"/>
      <c r="EG77" s="810"/>
      <c r="EH77" s="810"/>
      <c r="EI77" s="810"/>
      <c r="EJ77" s="810"/>
      <c r="EK77" s="810"/>
      <c r="EL77" s="810"/>
      <c r="EM77" s="810"/>
    </row>
    <row r="78" spans="2:143" ht="12" customHeight="1">
      <c r="B78" s="640"/>
      <c r="C78" s="40">
        <v>310</v>
      </c>
      <c r="D78" s="41" t="s">
        <v>350</v>
      </c>
      <c r="E78" s="42">
        <v>16</v>
      </c>
      <c r="F78" s="66">
        <v>0.66</v>
      </c>
      <c r="G78" s="46">
        <v>2.3</v>
      </c>
      <c r="H78" s="45">
        <v>113</v>
      </c>
      <c r="I78" s="46">
        <f>F78*G78</f>
        <v>1.518</v>
      </c>
      <c r="J78" s="47">
        <f>K78/I78</f>
        <v>79.05138339920948</v>
      </c>
      <c r="K78" s="796">
        <v>120</v>
      </c>
      <c r="L78" s="514"/>
      <c r="M78" s="797"/>
      <c r="N78" s="798" t="s">
        <v>180</v>
      </c>
      <c r="O78" s="799">
        <f>I78*M78</f>
        <v>0</v>
      </c>
      <c r="P78" s="800" t="s">
        <v>445</v>
      </c>
      <c r="Q78" s="801">
        <f>ROUNDUP((S78*(euro)),-2)</f>
        <v>0</v>
      </c>
      <c r="R78" s="802">
        <f>Q78*(1.25)</f>
        <v>0</v>
      </c>
      <c r="S78" s="803">
        <f>ROUNDUP((K78*M78),0)</f>
        <v>0</v>
      </c>
      <c r="T78" s="804">
        <f>ROUNDUP((S78*1.25),0)</f>
        <v>0</v>
      </c>
      <c r="U78" s="49">
        <f t="shared" si="0"/>
        <v>0</v>
      </c>
      <c r="BW78" s="805"/>
      <c r="BX78" s="805"/>
      <c r="BY78" s="805"/>
      <c r="BZ78" s="806"/>
      <c r="CA78" s="806"/>
      <c r="CH78" s="807"/>
      <c r="CI78" s="807"/>
      <c r="CJ78" s="807"/>
      <c r="CK78" s="807"/>
      <c r="CL78" s="807"/>
      <c r="CM78" s="807"/>
      <c r="CN78" s="807"/>
      <c r="CO78" s="807"/>
      <c r="CP78" s="807"/>
      <c r="CQ78" s="807"/>
      <c r="CR78" s="807"/>
      <c r="CS78" s="807"/>
      <c r="CT78" s="807"/>
      <c r="CU78" s="807"/>
      <c r="CV78" s="807"/>
      <c r="CW78" s="807"/>
      <c r="CX78" s="807"/>
      <c r="DQ78" s="808"/>
      <c r="DT78" s="809"/>
      <c r="DU78" s="809"/>
      <c r="DV78" s="809"/>
      <c r="DW78" s="809"/>
      <c r="DX78" s="809"/>
      <c r="DY78" s="809"/>
      <c r="DZ78" s="809"/>
      <c r="EA78" s="809"/>
      <c r="EC78" s="810"/>
      <c r="ED78" s="810"/>
      <c r="EE78" s="810"/>
      <c r="EF78" s="810"/>
      <c r="EG78" s="810"/>
      <c r="EH78" s="810"/>
      <c r="EI78" s="810"/>
      <c r="EJ78" s="810"/>
      <c r="EK78" s="810"/>
      <c r="EL78" s="810"/>
      <c r="EM78" s="810"/>
    </row>
    <row r="79" spans="2:143" ht="12" customHeight="1">
      <c r="B79" s="640"/>
      <c r="C79" s="40">
        <v>385</v>
      </c>
      <c r="D79" s="41" t="s">
        <v>351</v>
      </c>
      <c r="E79" s="42">
        <v>16</v>
      </c>
      <c r="F79" s="66">
        <v>0.66</v>
      </c>
      <c r="G79" s="46">
        <v>3.85</v>
      </c>
      <c r="H79" s="45">
        <v>139</v>
      </c>
      <c r="I79" s="46">
        <f>F79*G79</f>
        <v>2.5410000000000004</v>
      </c>
      <c r="J79" s="47">
        <f>K79/I79</f>
        <v>56.670602125147575</v>
      </c>
      <c r="K79" s="796">
        <v>144</v>
      </c>
      <c r="L79" s="514"/>
      <c r="M79" s="797"/>
      <c r="N79" s="798" t="s">
        <v>180</v>
      </c>
      <c r="O79" s="799">
        <f>I79*M79</f>
        <v>0</v>
      </c>
      <c r="P79" s="800" t="s">
        <v>445</v>
      </c>
      <c r="Q79" s="801">
        <f>ROUNDUP((S79*(euro)),-2)</f>
        <v>0</v>
      </c>
      <c r="R79" s="802">
        <f>Q79*(1.25)</f>
        <v>0</v>
      </c>
      <c r="S79" s="803">
        <f>ROUNDUP((K79*M79),0)</f>
        <v>0</v>
      </c>
      <c r="T79" s="804">
        <f>ROUNDUP((S79*1.25),0)</f>
        <v>0</v>
      </c>
      <c r="U79" s="49">
        <f t="shared" si="0"/>
        <v>0</v>
      </c>
      <c r="BW79" s="805"/>
      <c r="BX79" s="805"/>
      <c r="BY79" s="805"/>
      <c r="BZ79" s="806"/>
      <c r="CA79" s="806"/>
      <c r="CH79" s="807"/>
      <c r="CI79" s="807"/>
      <c r="CJ79" s="807"/>
      <c r="CK79" s="807"/>
      <c r="CL79" s="807"/>
      <c r="CM79" s="807"/>
      <c r="CN79" s="807"/>
      <c r="CO79" s="807"/>
      <c r="CP79" s="807"/>
      <c r="CQ79" s="807"/>
      <c r="CR79" s="807"/>
      <c r="CS79" s="807"/>
      <c r="CT79" s="807"/>
      <c r="CU79" s="807"/>
      <c r="CV79" s="807"/>
      <c r="CW79" s="807"/>
      <c r="CX79" s="807"/>
      <c r="DQ79" s="808"/>
      <c r="DT79" s="809"/>
      <c r="DU79" s="809"/>
      <c r="DV79" s="809"/>
      <c r="DW79" s="809"/>
      <c r="DX79" s="809"/>
      <c r="DY79" s="809"/>
      <c r="DZ79" s="809"/>
      <c r="EA79" s="809"/>
      <c r="EC79" s="810"/>
      <c r="ED79" s="810"/>
      <c r="EE79" s="810"/>
      <c r="EF79" s="810"/>
      <c r="EG79" s="810"/>
      <c r="EH79" s="810"/>
      <c r="EI79" s="810"/>
      <c r="EJ79" s="810"/>
      <c r="EK79" s="810"/>
      <c r="EL79" s="810"/>
      <c r="EM79" s="810"/>
    </row>
    <row r="80" spans="2:143" ht="12" customHeight="1">
      <c r="B80" s="640"/>
      <c r="C80" s="40">
        <v>510</v>
      </c>
      <c r="D80" s="41" t="s">
        <v>352</v>
      </c>
      <c r="E80" s="42">
        <v>16</v>
      </c>
      <c r="F80" s="66">
        <v>0.66</v>
      </c>
      <c r="G80" s="46">
        <v>5.1</v>
      </c>
      <c r="H80" s="45">
        <v>182</v>
      </c>
      <c r="I80" s="46">
        <f>F80*G80</f>
        <v>3.366</v>
      </c>
      <c r="J80" s="47">
        <f>K80/I80</f>
        <v>53.77302436125965</v>
      </c>
      <c r="K80" s="796">
        <v>181</v>
      </c>
      <c r="L80" s="514"/>
      <c r="M80" s="797"/>
      <c r="N80" s="798" t="s">
        <v>180</v>
      </c>
      <c r="O80" s="799">
        <f>I80*M80</f>
        <v>0</v>
      </c>
      <c r="P80" s="800" t="s">
        <v>445</v>
      </c>
      <c r="Q80" s="801">
        <f>ROUNDUP((S80*(euro)),-2)</f>
        <v>0</v>
      </c>
      <c r="R80" s="802">
        <f>Q80*(1.25)</f>
        <v>0</v>
      </c>
      <c r="S80" s="803">
        <f>ROUNDUP((K80*M80),0)</f>
        <v>0</v>
      </c>
      <c r="T80" s="804">
        <f>ROUNDUP((S80*1.25),0)</f>
        <v>0</v>
      </c>
      <c r="U80" s="49">
        <f t="shared" si="0"/>
        <v>0</v>
      </c>
      <c r="BW80" s="805"/>
      <c r="BX80" s="805"/>
      <c r="BY80" s="805"/>
      <c r="BZ80" s="806"/>
      <c r="CA80" s="806"/>
      <c r="CH80" s="807"/>
      <c r="CI80" s="807"/>
      <c r="CJ80" s="807"/>
      <c r="CK80" s="807"/>
      <c r="CL80" s="807"/>
      <c r="CM80" s="807"/>
      <c r="CN80" s="807"/>
      <c r="CO80" s="807"/>
      <c r="CP80" s="807"/>
      <c r="CQ80" s="807"/>
      <c r="CR80" s="807"/>
      <c r="CS80" s="807"/>
      <c r="CT80" s="807"/>
      <c r="CU80" s="807"/>
      <c r="CV80" s="807"/>
      <c r="CW80" s="807"/>
      <c r="CX80" s="807"/>
      <c r="DQ80" s="808"/>
      <c r="DT80" s="809"/>
      <c r="DU80" s="809"/>
      <c r="DV80" s="809"/>
      <c r="DW80" s="809"/>
      <c r="DX80" s="809"/>
      <c r="DY80" s="809"/>
      <c r="DZ80" s="809"/>
      <c r="EA80" s="809"/>
      <c r="EC80" s="810"/>
      <c r="ED80" s="810"/>
      <c r="EE80" s="810"/>
      <c r="EF80" s="810"/>
      <c r="EG80" s="810"/>
      <c r="EH80" s="810"/>
      <c r="EI80" s="810"/>
      <c r="EJ80" s="810"/>
      <c r="EK80" s="810"/>
      <c r="EL80" s="810"/>
      <c r="EM80" s="810"/>
    </row>
    <row r="81" spans="3:143" ht="12" customHeight="1">
      <c r="C81" s="40"/>
      <c r="D81" s="40"/>
      <c r="E81" s="40"/>
      <c r="F81" s="40"/>
      <c r="G81" s="184"/>
      <c r="H81" s="40"/>
      <c r="J81" s="736" t="s">
        <v>720</v>
      </c>
      <c r="K81" s="513"/>
      <c r="L81" s="37"/>
      <c r="M81" s="37"/>
      <c r="N81" s="41"/>
      <c r="O81" s="1091">
        <f>SUM(O58:O80)</f>
        <v>0</v>
      </c>
      <c r="P81" s="186"/>
      <c r="Q81" s="185"/>
      <c r="R81" s="41"/>
      <c r="S81" s="185"/>
      <c r="T81" s="41"/>
      <c r="V81" s="187"/>
      <c r="W81" s="187"/>
      <c r="X81" s="188"/>
      <c r="Y81" s="188"/>
      <c r="Z81" s="188"/>
      <c r="AA81" s="188"/>
      <c r="AB81" s="188"/>
      <c r="AC81" s="188"/>
      <c r="AD81" s="188"/>
      <c r="AE81" s="188"/>
      <c r="AF81" s="188"/>
      <c r="AG81" s="187"/>
      <c r="AH81" s="187"/>
      <c r="AI81" s="187"/>
      <c r="AJ81" s="187"/>
      <c r="AK81" s="187"/>
      <c r="AL81" s="187"/>
      <c r="AM81" s="187"/>
      <c r="AN81" s="187"/>
      <c r="AO81" s="187"/>
      <c r="AP81" s="189"/>
      <c r="AQ81" s="189"/>
      <c r="AR81" s="189"/>
      <c r="AS81" s="189"/>
      <c r="AT81" s="189"/>
      <c r="AU81" s="189"/>
      <c r="AV81" s="189"/>
      <c r="AW81" s="189"/>
      <c r="AX81" s="811"/>
      <c r="AY81" s="811"/>
      <c r="AZ81" s="811"/>
      <c r="BA81" s="811"/>
      <c r="BB81" s="811"/>
      <c r="BC81" s="811"/>
      <c r="BD81" s="811"/>
      <c r="BE81" s="811"/>
      <c r="BF81" s="811"/>
      <c r="BG81" s="811"/>
      <c r="BH81" s="811"/>
      <c r="BI81" s="190"/>
      <c r="BJ81" s="812"/>
      <c r="BK81" s="812"/>
      <c r="BL81" s="812"/>
      <c r="BM81" s="812"/>
      <c r="BN81" s="812"/>
      <c r="BO81" s="812"/>
      <c r="BP81" s="813"/>
      <c r="BQ81" s="813"/>
      <c r="BR81" s="813"/>
      <c r="BS81" s="813"/>
      <c r="BT81" s="813"/>
      <c r="BU81" s="806"/>
      <c r="BV81" s="806"/>
      <c r="BW81" s="806"/>
      <c r="BX81" s="806"/>
      <c r="BY81" s="806"/>
      <c r="BZ81" s="806"/>
      <c r="CA81" s="806"/>
      <c r="CB81" s="805"/>
      <c r="CC81" s="805"/>
      <c r="CD81" s="805"/>
      <c r="CE81" s="805"/>
      <c r="CF81" s="814"/>
      <c r="CG81" s="814"/>
      <c r="CH81" s="814"/>
      <c r="CI81" s="814"/>
      <c r="CJ81" s="814"/>
      <c r="CK81" s="814"/>
      <c r="CL81" s="814"/>
      <c r="CM81" s="814"/>
      <c r="CN81" s="814"/>
      <c r="CO81" s="814"/>
      <c r="CP81" s="814"/>
      <c r="CQ81" s="814"/>
      <c r="CR81" s="814"/>
      <c r="CS81" s="814"/>
      <c r="CT81" s="814"/>
      <c r="CU81" s="814"/>
      <c r="CV81" s="814"/>
      <c r="CW81" s="814"/>
      <c r="CX81" s="815"/>
      <c r="CY81" s="807"/>
      <c r="CZ81" s="807"/>
      <c r="DA81" s="807"/>
      <c r="DB81" s="807"/>
      <c r="DC81" s="807"/>
      <c r="DD81" s="807"/>
      <c r="DE81" s="807"/>
      <c r="DF81" s="807"/>
      <c r="DG81" s="807"/>
      <c r="DH81" s="807"/>
      <c r="DI81" s="807"/>
      <c r="DJ81" s="807"/>
      <c r="DK81" s="807"/>
      <c r="DL81" s="807"/>
      <c r="DM81" s="807"/>
      <c r="DN81" s="807"/>
      <c r="DO81" s="807"/>
      <c r="DP81" s="807"/>
      <c r="DQ81" s="808"/>
      <c r="DR81" s="809"/>
      <c r="DS81" s="809"/>
      <c r="DT81" s="809"/>
      <c r="DU81" s="809"/>
      <c r="DV81" s="809"/>
      <c r="DW81" s="809"/>
      <c r="DX81" s="809"/>
      <c r="DY81" s="809"/>
      <c r="DZ81" s="809"/>
      <c r="EA81" s="809"/>
      <c r="EB81" s="810"/>
      <c r="EC81" s="810"/>
      <c r="ED81" s="810"/>
      <c r="EE81" s="810"/>
      <c r="EF81" s="810"/>
      <c r="EG81" s="810"/>
      <c r="EH81" s="810"/>
      <c r="EI81" s="810"/>
      <c r="EJ81" s="810"/>
      <c r="EK81" s="810"/>
      <c r="EL81" s="810"/>
      <c r="EM81" s="810"/>
    </row>
    <row r="82" spans="1:72" s="492" customFormat="1" ht="25.5" customHeight="1">
      <c r="A82" s="565" t="s">
        <v>721</v>
      </c>
      <c r="B82" s="545" t="s">
        <v>675</v>
      </c>
      <c r="C82" s="546"/>
      <c r="D82" s="546"/>
      <c r="E82" s="546"/>
      <c r="F82" s="546"/>
      <c r="G82" s="547"/>
      <c r="H82" s="546"/>
      <c r="I82" s="547"/>
      <c r="J82" s="736" t="s">
        <v>720</v>
      </c>
      <c r="K82" s="546"/>
      <c r="L82" s="548"/>
      <c r="M82" s="548"/>
      <c r="N82" s="546"/>
      <c r="O82" s="549"/>
      <c r="P82" s="546"/>
      <c r="Q82" s="549"/>
      <c r="R82" s="546"/>
      <c r="S82" s="549"/>
      <c r="T82" s="546"/>
      <c r="U82" s="550"/>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1"/>
      <c r="AY82" s="551"/>
      <c r="AZ82" s="551"/>
      <c r="BA82" s="551"/>
      <c r="BB82" s="551"/>
      <c r="BC82" s="551"/>
      <c r="BD82" s="551"/>
      <c r="BE82" s="551"/>
      <c r="BF82" s="551"/>
      <c r="BG82" s="551"/>
      <c r="BH82" s="551"/>
      <c r="BP82" s="308"/>
      <c r="BQ82" s="308"/>
      <c r="BR82" s="308"/>
      <c r="BS82" s="308"/>
      <c r="BT82" s="308"/>
    </row>
    <row r="83" spans="3:143" ht="37.5" customHeight="1">
      <c r="C83" s="56"/>
      <c r="D83" s="56" t="s">
        <v>171</v>
      </c>
      <c r="E83" s="194" t="s">
        <v>301</v>
      </c>
      <c r="F83" s="194" t="s">
        <v>232</v>
      </c>
      <c r="G83" s="195" t="s">
        <v>231</v>
      </c>
      <c r="H83" s="196" t="s">
        <v>234</v>
      </c>
      <c r="I83" s="197" t="s">
        <v>179</v>
      </c>
      <c r="J83" s="196" t="s">
        <v>235</v>
      </c>
      <c r="K83" s="196" t="s">
        <v>259</v>
      </c>
      <c r="L83" s="515"/>
      <c r="M83" s="816"/>
      <c r="N83" s="817"/>
      <c r="O83" s="818" t="s">
        <v>236</v>
      </c>
      <c r="P83" s="819"/>
      <c r="Q83" s="820" t="s">
        <v>237</v>
      </c>
      <c r="R83" s="821" t="s">
        <v>238</v>
      </c>
      <c r="S83" s="822" t="s">
        <v>239</v>
      </c>
      <c r="T83" s="823" t="s">
        <v>240</v>
      </c>
      <c r="V83" s="141"/>
      <c r="W83" s="141"/>
      <c r="Z83" s="198"/>
      <c r="AA83" s="198"/>
      <c r="AB83" s="198"/>
      <c r="AC83" s="198"/>
      <c r="AD83" s="198"/>
      <c r="AE83" s="198"/>
      <c r="AF83" s="198"/>
      <c r="AJ83" s="198"/>
      <c r="AK83" s="198"/>
      <c r="AL83" s="198"/>
      <c r="AM83" s="198"/>
      <c r="AN83" s="198"/>
      <c r="AO83" s="198"/>
      <c r="AR83" s="198"/>
      <c r="AS83" s="198"/>
      <c r="AT83" s="198"/>
      <c r="AU83" s="198"/>
      <c r="AV83" s="198"/>
      <c r="AW83" s="198"/>
      <c r="AZ83" s="198"/>
      <c r="BA83" s="198"/>
      <c r="BB83" s="198"/>
      <c r="BC83" s="198"/>
      <c r="BD83" s="198"/>
      <c r="BE83" s="198"/>
      <c r="BF83" s="198"/>
      <c r="BG83" s="198"/>
      <c r="BH83" s="198"/>
      <c r="BV83" s="824"/>
      <c r="BW83" s="824"/>
      <c r="BX83" s="824"/>
      <c r="BY83" s="824"/>
      <c r="BZ83" s="824"/>
      <c r="CA83" s="824"/>
      <c r="CC83" s="824"/>
      <c r="CD83" s="824"/>
      <c r="CE83" s="824"/>
      <c r="CG83" s="825"/>
      <c r="CH83" s="825"/>
      <c r="CI83" s="825"/>
      <c r="CJ83" s="825"/>
      <c r="CK83" s="825"/>
      <c r="CL83" s="825"/>
      <c r="CM83" s="825"/>
      <c r="CN83" s="825"/>
      <c r="CO83" s="825"/>
      <c r="CP83" s="825"/>
      <c r="CQ83" s="825"/>
      <c r="CR83" s="825"/>
      <c r="CS83" s="825"/>
      <c r="CT83" s="825"/>
      <c r="CU83" s="825"/>
      <c r="CV83" s="825"/>
      <c r="CW83" s="825"/>
      <c r="CX83" s="825"/>
      <c r="CZ83" s="825"/>
      <c r="DA83" s="825"/>
      <c r="DB83" s="825"/>
      <c r="DC83" s="825"/>
      <c r="DD83" s="825"/>
      <c r="DE83" s="825"/>
      <c r="DF83" s="825"/>
      <c r="DG83" s="825"/>
      <c r="DH83" s="825"/>
      <c r="DI83" s="825"/>
      <c r="DJ83" s="825"/>
      <c r="DK83" s="825"/>
      <c r="DL83" s="825"/>
      <c r="DM83" s="825"/>
      <c r="DN83" s="825"/>
      <c r="DO83" s="825"/>
      <c r="DP83" s="825"/>
      <c r="DQ83" s="826"/>
      <c r="DS83" s="827"/>
      <c r="DT83" s="827"/>
      <c r="DU83" s="827"/>
      <c r="DV83" s="827"/>
      <c r="DW83" s="827"/>
      <c r="DX83" s="827"/>
      <c r="DY83" s="827"/>
      <c r="DZ83" s="827"/>
      <c r="EA83" s="827"/>
      <c r="EC83" s="828"/>
      <c r="ED83" s="828"/>
      <c r="EE83" s="828"/>
      <c r="EF83" s="828"/>
      <c r="EG83" s="828"/>
      <c r="EH83" s="828"/>
      <c r="EI83" s="828"/>
      <c r="EJ83" s="828"/>
      <c r="EK83" s="828"/>
      <c r="EL83" s="828"/>
      <c r="EM83" s="828"/>
    </row>
    <row r="84" spans="4:143" ht="12" customHeight="1">
      <c r="D84" s="200" t="s">
        <v>632</v>
      </c>
      <c r="E84" s="62" t="s">
        <v>170</v>
      </c>
      <c r="F84" s="194"/>
      <c r="G84" s="195"/>
      <c r="H84" s="196"/>
      <c r="I84" s="197"/>
      <c r="J84" s="196"/>
      <c r="K84" s="196"/>
      <c r="L84" s="515"/>
      <c r="M84" s="816"/>
      <c r="N84" s="775"/>
      <c r="O84" s="818"/>
      <c r="P84" s="819"/>
      <c r="Q84" s="820"/>
      <c r="R84" s="821"/>
      <c r="S84" s="829"/>
      <c r="T84" s="830"/>
      <c r="V84" s="141"/>
      <c r="W84" s="141"/>
      <c r="Z84" s="198"/>
      <c r="AA84" s="198"/>
      <c r="AB84" s="198"/>
      <c r="AC84" s="198"/>
      <c r="AD84" s="198"/>
      <c r="AE84" s="198"/>
      <c r="AF84" s="198"/>
      <c r="AJ84" s="198"/>
      <c r="AK84" s="198"/>
      <c r="AL84" s="198"/>
      <c r="AM84" s="198"/>
      <c r="AN84" s="198"/>
      <c r="AO84" s="198"/>
      <c r="AR84" s="198"/>
      <c r="AS84" s="198"/>
      <c r="AT84" s="198"/>
      <c r="AU84" s="198"/>
      <c r="AV84" s="198"/>
      <c r="AW84" s="198"/>
      <c r="AZ84" s="198"/>
      <c r="BA84" s="198"/>
      <c r="BB84" s="198"/>
      <c r="BC84" s="198"/>
      <c r="BD84" s="198"/>
      <c r="BE84" s="198"/>
      <c r="BF84" s="198"/>
      <c r="BG84" s="198"/>
      <c r="BH84" s="198"/>
      <c r="BV84" s="824"/>
      <c r="BW84" s="824"/>
      <c r="BX84" s="824"/>
      <c r="BY84" s="824"/>
      <c r="BZ84" s="824"/>
      <c r="CA84" s="824"/>
      <c r="CC84" s="824"/>
      <c r="CD84" s="824"/>
      <c r="CE84" s="824"/>
      <c r="CG84" s="825"/>
      <c r="CH84" s="825"/>
      <c r="CI84" s="825"/>
      <c r="CJ84" s="825"/>
      <c r="CK84" s="825"/>
      <c r="CL84" s="825"/>
      <c r="CM84" s="825"/>
      <c r="CN84" s="825"/>
      <c r="CO84" s="825"/>
      <c r="CP84" s="825"/>
      <c r="CQ84" s="825"/>
      <c r="CR84" s="825"/>
      <c r="CS84" s="825"/>
      <c r="CT84" s="825"/>
      <c r="CU84" s="825"/>
      <c r="CV84" s="825"/>
      <c r="CW84" s="825"/>
      <c r="CX84" s="825"/>
      <c r="CZ84" s="825"/>
      <c r="DA84" s="825"/>
      <c r="DB84" s="825"/>
      <c r="DC84" s="825"/>
      <c r="DD84" s="825"/>
      <c r="DE84" s="825"/>
      <c r="DF84" s="825"/>
      <c r="DG84" s="825"/>
      <c r="DH84" s="825"/>
      <c r="DI84" s="825"/>
      <c r="DJ84" s="825"/>
      <c r="DK84" s="825"/>
      <c r="DL84" s="825"/>
      <c r="DM84" s="825"/>
      <c r="DN84" s="825"/>
      <c r="DO84" s="825"/>
      <c r="DP84" s="825"/>
      <c r="DQ84" s="826"/>
      <c r="DS84" s="827"/>
      <c r="DT84" s="827"/>
      <c r="DU84" s="827"/>
      <c r="DV84" s="827"/>
      <c r="DW84" s="827"/>
      <c r="DX84" s="827"/>
      <c r="DY84" s="827"/>
      <c r="DZ84" s="827"/>
      <c r="EA84" s="827"/>
      <c r="EC84" s="828"/>
      <c r="ED84" s="828"/>
      <c r="EE84" s="828"/>
      <c r="EF84" s="828"/>
      <c r="EG84" s="828"/>
      <c r="EH84" s="828"/>
      <c r="EI84" s="828"/>
      <c r="EJ84" s="828"/>
      <c r="EK84" s="828"/>
      <c r="EL84" s="828"/>
      <c r="EM84" s="828"/>
    </row>
    <row r="85" spans="2:143" ht="12" customHeight="1">
      <c r="B85" s="641" t="s">
        <v>803</v>
      </c>
      <c r="C85" s="40">
        <v>230</v>
      </c>
      <c r="D85" s="41" t="s">
        <v>353</v>
      </c>
      <c r="E85" s="42">
        <v>7</v>
      </c>
      <c r="F85" s="66">
        <v>0.66</v>
      </c>
      <c r="G85" s="46">
        <v>2.3</v>
      </c>
      <c r="H85" s="45">
        <v>43</v>
      </c>
      <c r="I85" s="46">
        <f>F85*G85</f>
        <v>1.518</v>
      </c>
      <c r="J85" s="47">
        <f>K85/I85</f>
        <v>44.79578392621871</v>
      </c>
      <c r="K85" s="796">
        <v>68</v>
      </c>
      <c r="L85" s="514"/>
      <c r="M85" s="797"/>
      <c r="N85" s="798" t="s">
        <v>180</v>
      </c>
      <c r="O85" s="799">
        <f>I85*M85</f>
        <v>0</v>
      </c>
      <c r="P85" s="800" t="s">
        <v>445</v>
      </c>
      <c r="Q85" s="801">
        <f>ROUNDUP((S85*(euro)),-2)</f>
        <v>0</v>
      </c>
      <c r="R85" s="802">
        <f>Q85*(1.25)</f>
        <v>0</v>
      </c>
      <c r="S85" s="803">
        <f>ROUNDUP((K85*M85),0)</f>
        <v>0</v>
      </c>
      <c r="T85" s="804">
        <f>ROUNDUP((S85*1.25),0)</f>
        <v>0</v>
      </c>
      <c r="U85" s="49">
        <f aca="true" t="shared" si="1" ref="U85:U107">H85*M85</f>
        <v>0</v>
      </c>
      <c r="V85" s="187"/>
      <c r="W85" s="187"/>
      <c r="Z85" s="188"/>
      <c r="AA85" s="188"/>
      <c r="AB85" s="188"/>
      <c r="AC85" s="188"/>
      <c r="AD85" s="188"/>
      <c r="AE85" s="188"/>
      <c r="AF85" s="188"/>
      <c r="AJ85" s="201"/>
      <c r="AK85" s="201"/>
      <c r="AL85" s="201"/>
      <c r="AM85" s="201"/>
      <c r="AN85" s="201"/>
      <c r="AO85" s="201"/>
      <c r="AR85" s="189"/>
      <c r="AS85" s="189"/>
      <c r="AT85" s="189"/>
      <c r="AU85" s="189"/>
      <c r="AV85" s="189"/>
      <c r="AW85" s="189"/>
      <c r="AZ85" s="811"/>
      <c r="BA85" s="811"/>
      <c r="BB85" s="811"/>
      <c r="BC85" s="811"/>
      <c r="BD85" s="811"/>
      <c r="BE85" s="811"/>
      <c r="BF85" s="811"/>
      <c r="BG85" s="811"/>
      <c r="BH85" s="811"/>
      <c r="BV85" s="806"/>
      <c r="BW85" s="806"/>
      <c r="BX85" s="806"/>
      <c r="BY85" s="806"/>
      <c r="BZ85" s="806"/>
      <c r="CA85" s="806"/>
      <c r="CC85" s="805"/>
      <c r="CD85" s="805"/>
      <c r="CE85" s="805"/>
      <c r="CG85" s="814"/>
      <c r="CH85" s="814"/>
      <c r="CI85" s="814"/>
      <c r="CJ85" s="814"/>
      <c r="CK85" s="814"/>
      <c r="CL85" s="814"/>
      <c r="CM85" s="814"/>
      <c r="CN85" s="814"/>
      <c r="CO85" s="814"/>
      <c r="CP85" s="814"/>
      <c r="CQ85" s="814"/>
      <c r="CR85" s="814"/>
      <c r="CS85" s="814"/>
      <c r="CT85" s="814"/>
      <c r="CU85" s="814"/>
      <c r="CV85" s="814"/>
      <c r="CW85" s="814"/>
      <c r="CX85" s="815"/>
      <c r="CZ85" s="807"/>
      <c r="DA85" s="807"/>
      <c r="DB85" s="807"/>
      <c r="DC85" s="807"/>
      <c r="DD85" s="807"/>
      <c r="DE85" s="807"/>
      <c r="DF85" s="807"/>
      <c r="DG85" s="807"/>
      <c r="DH85" s="807"/>
      <c r="DI85" s="807"/>
      <c r="DJ85" s="807"/>
      <c r="DK85" s="807"/>
      <c r="DL85" s="807"/>
      <c r="DM85" s="807"/>
      <c r="DN85" s="807"/>
      <c r="DO85" s="807"/>
      <c r="DP85" s="807"/>
      <c r="DQ85" s="808"/>
      <c r="DS85" s="809"/>
      <c r="DT85" s="809"/>
      <c r="DU85" s="809"/>
      <c r="DV85" s="809"/>
      <c r="DW85" s="809"/>
      <c r="DX85" s="809"/>
      <c r="DY85" s="809"/>
      <c r="DZ85" s="809"/>
      <c r="EA85" s="809"/>
      <c r="EC85" s="810"/>
      <c r="ED85" s="810"/>
      <c r="EE85" s="810"/>
      <c r="EF85" s="810"/>
      <c r="EG85" s="810"/>
      <c r="EH85" s="810"/>
      <c r="EI85" s="810"/>
      <c r="EJ85" s="810"/>
      <c r="EK85" s="810"/>
      <c r="EL85" s="810"/>
      <c r="EM85" s="810"/>
    </row>
    <row r="86" spans="2:143" ht="12" customHeight="1">
      <c r="B86" s="641"/>
      <c r="C86" s="40">
        <v>260</v>
      </c>
      <c r="D86" s="41" t="s">
        <v>354</v>
      </c>
      <c r="E86" s="42">
        <v>7</v>
      </c>
      <c r="F86" s="66">
        <v>0.66</v>
      </c>
      <c r="G86" s="46">
        <v>2.3</v>
      </c>
      <c r="H86" s="45">
        <v>48</v>
      </c>
      <c r="I86" s="46">
        <f>F86*G86</f>
        <v>1.518</v>
      </c>
      <c r="J86" s="47">
        <f>K86/I86</f>
        <v>50.06587615283267</v>
      </c>
      <c r="K86" s="796">
        <v>76</v>
      </c>
      <c r="L86" s="514"/>
      <c r="M86" s="797"/>
      <c r="N86" s="798" t="s">
        <v>180</v>
      </c>
      <c r="O86" s="799">
        <f>I86*M86</f>
        <v>0</v>
      </c>
      <c r="P86" s="800" t="s">
        <v>445</v>
      </c>
      <c r="Q86" s="801">
        <f>ROUNDUP((S86*(euro)),-2)</f>
        <v>0</v>
      </c>
      <c r="R86" s="802">
        <f>Q86*(1.25)</f>
        <v>0</v>
      </c>
      <c r="S86" s="803">
        <f>ROUNDUP((K86*M86),0)</f>
        <v>0</v>
      </c>
      <c r="T86" s="804">
        <f>ROUNDUP((S86*1.25),0)</f>
        <v>0</v>
      </c>
      <c r="U86" s="49">
        <f t="shared" si="1"/>
        <v>0</v>
      </c>
      <c r="V86" s="187"/>
      <c r="W86" s="187"/>
      <c r="Z86" s="188"/>
      <c r="AA86" s="188"/>
      <c r="AB86" s="188"/>
      <c r="AC86" s="188"/>
      <c r="AD86" s="188"/>
      <c r="AE86" s="188"/>
      <c r="AF86" s="188"/>
      <c r="AJ86" s="201"/>
      <c r="AK86" s="201"/>
      <c r="AL86" s="201"/>
      <c r="AM86" s="201"/>
      <c r="AN86" s="201"/>
      <c r="AO86" s="201"/>
      <c r="AR86" s="189"/>
      <c r="AS86" s="189"/>
      <c r="AT86" s="189"/>
      <c r="AU86" s="189"/>
      <c r="AV86" s="189"/>
      <c r="AW86" s="189"/>
      <c r="AZ86" s="811"/>
      <c r="BA86" s="811"/>
      <c r="BB86" s="811"/>
      <c r="BC86" s="811"/>
      <c r="BD86" s="811"/>
      <c r="BE86" s="811"/>
      <c r="BF86" s="811"/>
      <c r="BG86" s="811"/>
      <c r="BH86" s="811"/>
      <c r="BV86" s="806"/>
      <c r="BW86" s="806"/>
      <c r="BX86" s="806"/>
      <c r="BY86" s="806"/>
      <c r="BZ86" s="806"/>
      <c r="CA86" s="806"/>
      <c r="CC86" s="805"/>
      <c r="CD86" s="805"/>
      <c r="CE86" s="805"/>
      <c r="CG86" s="814"/>
      <c r="CH86" s="814"/>
      <c r="CI86" s="814"/>
      <c r="CJ86" s="814"/>
      <c r="CK86" s="814"/>
      <c r="CL86" s="814"/>
      <c r="CM86" s="814"/>
      <c r="CN86" s="814"/>
      <c r="CO86" s="814"/>
      <c r="CP86" s="814"/>
      <c r="CQ86" s="814"/>
      <c r="CR86" s="814"/>
      <c r="CS86" s="814"/>
      <c r="CT86" s="814"/>
      <c r="CU86" s="814"/>
      <c r="CV86" s="814"/>
      <c r="CW86" s="814"/>
      <c r="CX86" s="815"/>
      <c r="CZ86" s="807"/>
      <c r="DA86" s="807"/>
      <c r="DB86" s="807"/>
      <c r="DC86" s="807"/>
      <c r="DD86" s="807"/>
      <c r="DE86" s="807"/>
      <c r="DF86" s="807"/>
      <c r="DG86" s="807"/>
      <c r="DH86" s="807"/>
      <c r="DI86" s="807"/>
      <c r="DJ86" s="807"/>
      <c r="DK86" s="807"/>
      <c r="DL86" s="807"/>
      <c r="DM86" s="807"/>
      <c r="DN86" s="807"/>
      <c r="DO86" s="807"/>
      <c r="DP86" s="807"/>
      <c r="DQ86" s="808"/>
      <c r="DS86" s="809"/>
      <c r="DT86" s="809"/>
      <c r="DU86" s="809"/>
      <c r="DV86" s="809"/>
      <c r="DW86" s="809"/>
      <c r="DX86" s="809"/>
      <c r="DY86" s="809"/>
      <c r="DZ86" s="809"/>
      <c r="EA86" s="809"/>
      <c r="EC86" s="810"/>
      <c r="ED86" s="810"/>
      <c r="EE86" s="810"/>
      <c r="EF86" s="810"/>
      <c r="EG86" s="810"/>
      <c r="EH86" s="810"/>
      <c r="EI86" s="810"/>
      <c r="EJ86" s="810"/>
      <c r="EK86" s="810"/>
      <c r="EL86" s="810"/>
      <c r="EM86" s="810"/>
    </row>
    <row r="87" spans="2:143" ht="12" customHeight="1">
      <c r="B87" s="641"/>
      <c r="C87" s="40">
        <v>310</v>
      </c>
      <c r="D87" s="41" t="s">
        <v>355</v>
      </c>
      <c r="E87" s="42">
        <v>7</v>
      </c>
      <c r="F87" s="66">
        <v>0.66</v>
      </c>
      <c r="G87" s="46">
        <v>2.3</v>
      </c>
      <c r="H87" s="45">
        <v>57</v>
      </c>
      <c r="I87" s="46">
        <f>F87*G87</f>
        <v>1.518</v>
      </c>
      <c r="J87" s="47">
        <f>K87/I87</f>
        <v>57.971014492753625</v>
      </c>
      <c r="K87" s="796">
        <v>88</v>
      </c>
      <c r="L87" s="514"/>
      <c r="M87" s="797"/>
      <c r="N87" s="798" t="s">
        <v>180</v>
      </c>
      <c r="O87" s="799">
        <f>I87*M87</f>
        <v>0</v>
      </c>
      <c r="P87" s="800" t="s">
        <v>445</v>
      </c>
      <c r="Q87" s="801">
        <f>ROUNDUP((S87*(euro)),-2)</f>
        <v>0</v>
      </c>
      <c r="R87" s="802">
        <f>Q87*(1.25)</f>
        <v>0</v>
      </c>
      <c r="S87" s="803">
        <f>ROUNDUP((K87*M87),0)</f>
        <v>0</v>
      </c>
      <c r="T87" s="804">
        <f>ROUNDUP((S87*1.25),0)</f>
        <v>0</v>
      </c>
      <c r="U87" s="49">
        <f t="shared" si="1"/>
        <v>0</v>
      </c>
      <c r="V87" s="187"/>
      <c r="W87" s="187"/>
      <c r="Z87" s="188"/>
      <c r="AA87" s="188"/>
      <c r="AB87" s="188"/>
      <c r="AC87" s="188"/>
      <c r="AD87" s="188"/>
      <c r="AE87" s="188"/>
      <c r="AF87" s="188"/>
      <c r="AJ87" s="201"/>
      <c r="AK87" s="201"/>
      <c r="AL87" s="201"/>
      <c r="AM87" s="201"/>
      <c r="AN87" s="201"/>
      <c r="AO87" s="201"/>
      <c r="AR87" s="189"/>
      <c r="AS87" s="189"/>
      <c r="AT87" s="189"/>
      <c r="AU87" s="189"/>
      <c r="AV87" s="189"/>
      <c r="AW87" s="189"/>
      <c r="AZ87" s="811"/>
      <c r="BA87" s="811"/>
      <c r="BB87" s="811"/>
      <c r="BC87" s="811"/>
      <c r="BD87" s="811"/>
      <c r="BE87" s="811"/>
      <c r="BF87" s="811"/>
      <c r="BG87" s="811"/>
      <c r="BH87" s="811"/>
      <c r="BV87" s="806"/>
      <c r="BW87" s="806"/>
      <c r="BX87" s="806"/>
      <c r="BY87" s="806"/>
      <c r="BZ87" s="806"/>
      <c r="CA87" s="806"/>
      <c r="CC87" s="805"/>
      <c r="CD87" s="805"/>
      <c r="CE87" s="805"/>
      <c r="CG87" s="814"/>
      <c r="CH87" s="814"/>
      <c r="CI87" s="814"/>
      <c r="CJ87" s="814"/>
      <c r="CK87" s="814"/>
      <c r="CL87" s="814"/>
      <c r="CM87" s="814"/>
      <c r="CN87" s="814"/>
      <c r="CO87" s="814"/>
      <c r="CP87" s="814"/>
      <c r="CQ87" s="814"/>
      <c r="CR87" s="814"/>
      <c r="CS87" s="814"/>
      <c r="CT87" s="814"/>
      <c r="CU87" s="814"/>
      <c r="CV87" s="814"/>
      <c r="CW87" s="814"/>
      <c r="CX87" s="815"/>
      <c r="CZ87" s="807"/>
      <c r="DA87" s="807"/>
      <c r="DB87" s="807"/>
      <c r="DC87" s="807"/>
      <c r="DD87" s="807"/>
      <c r="DE87" s="807"/>
      <c r="DF87" s="807"/>
      <c r="DG87" s="807"/>
      <c r="DH87" s="807"/>
      <c r="DI87" s="807"/>
      <c r="DJ87" s="807"/>
      <c r="DK87" s="807"/>
      <c r="DL87" s="807"/>
      <c r="DM87" s="807"/>
      <c r="DN87" s="807"/>
      <c r="DO87" s="807"/>
      <c r="DP87" s="807"/>
      <c r="DQ87" s="808"/>
      <c r="DS87" s="809"/>
      <c r="DT87" s="809"/>
      <c r="DU87" s="809"/>
      <c r="DV87" s="809"/>
      <c r="DW87" s="809"/>
      <c r="DX87" s="809"/>
      <c r="DY87" s="809"/>
      <c r="DZ87" s="809"/>
      <c r="EA87" s="809"/>
      <c r="EC87" s="810"/>
      <c r="ED87" s="810"/>
      <c r="EE87" s="810"/>
      <c r="EF87" s="810"/>
      <c r="EG87" s="810"/>
      <c r="EH87" s="810"/>
      <c r="EI87" s="810"/>
      <c r="EJ87" s="810"/>
      <c r="EK87" s="810"/>
      <c r="EL87" s="810"/>
      <c r="EM87" s="810"/>
    </row>
    <row r="88" spans="2:143" ht="12" customHeight="1">
      <c r="B88" s="641"/>
      <c r="C88" s="40">
        <v>385</v>
      </c>
      <c r="D88" s="41" t="s">
        <v>356</v>
      </c>
      <c r="E88" s="42">
        <v>7</v>
      </c>
      <c r="F88" s="66">
        <v>0.66</v>
      </c>
      <c r="G88" s="46">
        <v>3.85</v>
      </c>
      <c r="H88" s="45">
        <v>70</v>
      </c>
      <c r="I88" s="46">
        <f>F88*G88</f>
        <v>2.5410000000000004</v>
      </c>
      <c r="J88" s="47">
        <f>K88/I88</f>
        <v>41.32231404958677</v>
      </c>
      <c r="K88" s="796">
        <v>105</v>
      </c>
      <c r="L88" s="514"/>
      <c r="M88" s="797"/>
      <c r="N88" s="798" t="s">
        <v>180</v>
      </c>
      <c r="O88" s="799">
        <f>I88*M88</f>
        <v>0</v>
      </c>
      <c r="P88" s="800" t="s">
        <v>445</v>
      </c>
      <c r="Q88" s="801">
        <f>ROUNDUP((S88*(euro)),-2)</f>
        <v>0</v>
      </c>
      <c r="R88" s="802">
        <f>Q88*(1.25)</f>
        <v>0</v>
      </c>
      <c r="S88" s="803">
        <f>ROUNDUP((K88*M88),0)</f>
        <v>0</v>
      </c>
      <c r="T88" s="804">
        <f>ROUNDUP((S88*1.25),0)</f>
        <v>0</v>
      </c>
      <c r="U88" s="49">
        <f t="shared" si="1"/>
        <v>0</v>
      </c>
      <c r="V88" s="187"/>
      <c r="W88" s="187"/>
      <c r="Z88" s="188"/>
      <c r="AA88" s="188"/>
      <c r="AB88" s="188"/>
      <c r="AC88" s="188"/>
      <c r="AD88" s="188"/>
      <c r="AE88" s="188"/>
      <c r="AF88" s="188"/>
      <c r="AJ88" s="201"/>
      <c r="AK88" s="201"/>
      <c r="AL88" s="201"/>
      <c r="AM88" s="201"/>
      <c r="AN88" s="201"/>
      <c r="AO88" s="201"/>
      <c r="AR88" s="189"/>
      <c r="AS88" s="189"/>
      <c r="AT88" s="189"/>
      <c r="AU88" s="189"/>
      <c r="AV88" s="189"/>
      <c r="AW88" s="189"/>
      <c r="AZ88" s="811"/>
      <c r="BA88" s="811"/>
      <c r="BB88" s="811"/>
      <c r="BC88" s="811"/>
      <c r="BD88" s="811"/>
      <c r="BE88" s="811"/>
      <c r="BF88" s="811"/>
      <c r="BG88" s="811"/>
      <c r="BH88" s="811"/>
      <c r="BV88" s="806"/>
      <c r="BW88" s="806"/>
      <c r="BX88" s="806"/>
      <c r="BY88" s="806"/>
      <c r="BZ88" s="806"/>
      <c r="CA88" s="806"/>
      <c r="CC88" s="805"/>
      <c r="CD88" s="805"/>
      <c r="CE88" s="805"/>
      <c r="CG88" s="814"/>
      <c r="CH88" s="814"/>
      <c r="CI88" s="814"/>
      <c r="CJ88" s="814"/>
      <c r="CK88" s="814"/>
      <c r="CL88" s="814"/>
      <c r="CM88" s="814"/>
      <c r="CN88" s="814"/>
      <c r="CO88" s="814"/>
      <c r="CP88" s="814"/>
      <c r="CQ88" s="814"/>
      <c r="CR88" s="814"/>
      <c r="CS88" s="814"/>
      <c r="CT88" s="814"/>
      <c r="CU88" s="814"/>
      <c r="CV88" s="814"/>
      <c r="CW88" s="814"/>
      <c r="CX88" s="815"/>
      <c r="CZ88" s="807"/>
      <c r="DA88" s="807"/>
      <c r="DB88" s="807"/>
      <c r="DC88" s="807"/>
      <c r="DD88" s="807"/>
      <c r="DE88" s="807"/>
      <c r="DF88" s="807"/>
      <c r="DG88" s="807"/>
      <c r="DH88" s="807"/>
      <c r="DI88" s="807"/>
      <c r="DJ88" s="807"/>
      <c r="DK88" s="807"/>
      <c r="DL88" s="807"/>
      <c r="DM88" s="807"/>
      <c r="DN88" s="807"/>
      <c r="DO88" s="807"/>
      <c r="DP88" s="807"/>
      <c r="DQ88" s="808"/>
      <c r="DS88" s="809"/>
      <c r="DT88" s="809"/>
      <c r="DU88" s="809"/>
      <c r="DV88" s="809"/>
      <c r="DW88" s="809"/>
      <c r="DX88" s="809"/>
      <c r="DY88" s="809"/>
      <c r="DZ88" s="809"/>
      <c r="EA88" s="809"/>
      <c r="EC88" s="810"/>
      <c r="ED88" s="810"/>
      <c r="EE88" s="810"/>
      <c r="EF88" s="810"/>
      <c r="EG88" s="810"/>
      <c r="EH88" s="810"/>
      <c r="EI88" s="810"/>
      <c r="EJ88" s="810"/>
      <c r="EK88" s="810"/>
      <c r="EL88" s="810"/>
      <c r="EM88" s="810"/>
    </row>
    <row r="89" spans="2:143" ht="12" customHeight="1">
      <c r="B89" s="641"/>
      <c r="C89" s="40">
        <v>510</v>
      </c>
      <c r="D89" s="41" t="s">
        <v>357</v>
      </c>
      <c r="E89" s="42">
        <v>7</v>
      </c>
      <c r="F89" s="66">
        <v>0.66</v>
      </c>
      <c r="G89" s="46">
        <v>5.1</v>
      </c>
      <c r="H89" s="45">
        <v>93</v>
      </c>
      <c r="I89" s="46">
        <f>F89*G89</f>
        <v>3.366</v>
      </c>
      <c r="J89" s="47">
        <f>K89/I89</f>
        <v>39.2156862745098</v>
      </c>
      <c r="K89" s="796">
        <v>132</v>
      </c>
      <c r="L89" s="514"/>
      <c r="M89" s="797"/>
      <c r="N89" s="798" t="s">
        <v>180</v>
      </c>
      <c r="O89" s="799">
        <f>I89*M89</f>
        <v>0</v>
      </c>
      <c r="P89" s="800" t="s">
        <v>445</v>
      </c>
      <c r="Q89" s="801">
        <f>ROUNDUP((S89*(euro)),-2)</f>
        <v>0</v>
      </c>
      <c r="R89" s="802">
        <f>Q89*(1.25)</f>
        <v>0</v>
      </c>
      <c r="S89" s="803">
        <f>ROUNDUP((K89*M89),0)</f>
        <v>0</v>
      </c>
      <c r="T89" s="804">
        <f>ROUNDUP((S89*1.25),0)</f>
        <v>0</v>
      </c>
      <c r="U89" s="49">
        <f t="shared" si="1"/>
        <v>0</v>
      </c>
      <c r="V89" s="187"/>
      <c r="W89" s="187"/>
      <c r="Z89" s="188"/>
      <c r="AA89" s="188"/>
      <c r="AB89" s="188"/>
      <c r="AC89" s="188"/>
      <c r="AD89" s="188"/>
      <c r="AE89" s="188"/>
      <c r="AF89" s="188"/>
      <c r="AJ89" s="201"/>
      <c r="AK89" s="201"/>
      <c r="AL89" s="201"/>
      <c r="AM89" s="201"/>
      <c r="AN89" s="201"/>
      <c r="AO89" s="201"/>
      <c r="AR89" s="189"/>
      <c r="AS89" s="189"/>
      <c r="AT89" s="189"/>
      <c r="AU89" s="189"/>
      <c r="AV89" s="189"/>
      <c r="AW89" s="189"/>
      <c r="AZ89" s="811"/>
      <c r="BA89" s="811"/>
      <c r="BB89" s="811"/>
      <c r="BC89" s="811"/>
      <c r="BD89" s="811"/>
      <c r="BE89" s="811"/>
      <c r="BF89" s="811"/>
      <c r="BG89" s="811"/>
      <c r="BH89" s="811"/>
      <c r="BV89" s="806"/>
      <c r="BW89" s="806"/>
      <c r="BX89" s="806"/>
      <c r="BY89" s="806"/>
      <c r="BZ89" s="806"/>
      <c r="CA89" s="806"/>
      <c r="CC89" s="805"/>
      <c r="CD89" s="805"/>
      <c r="CE89" s="805"/>
      <c r="CG89" s="814"/>
      <c r="CH89" s="814"/>
      <c r="CI89" s="814"/>
      <c r="CJ89" s="814"/>
      <c r="CK89" s="814"/>
      <c r="CL89" s="814"/>
      <c r="CM89" s="814"/>
      <c r="CN89" s="814"/>
      <c r="CO89" s="814"/>
      <c r="CP89" s="814"/>
      <c r="CQ89" s="814"/>
      <c r="CR89" s="814"/>
      <c r="CS89" s="814"/>
      <c r="CT89" s="814"/>
      <c r="CU89" s="814"/>
      <c r="CV89" s="814"/>
      <c r="CW89" s="814"/>
      <c r="CX89" s="815"/>
      <c r="CZ89" s="807"/>
      <c r="DA89" s="807"/>
      <c r="DB89" s="807"/>
      <c r="DC89" s="807"/>
      <c r="DD89" s="807"/>
      <c r="DE89" s="807"/>
      <c r="DF89" s="807"/>
      <c r="DG89" s="807"/>
      <c r="DH89" s="807"/>
      <c r="DI89" s="807"/>
      <c r="DJ89" s="807"/>
      <c r="DK89" s="807"/>
      <c r="DL89" s="807"/>
      <c r="DM89" s="807"/>
      <c r="DN89" s="807"/>
      <c r="DO89" s="807"/>
      <c r="DP89" s="807"/>
      <c r="DQ89" s="808"/>
      <c r="DS89" s="809"/>
      <c r="DT89" s="809"/>
      <c r="DU89" s="809"/>
      <c r="DV89" s="809"/>
      <c r="DW89" s="809"/>
      <c r="DX89" s="809"/>
      <c r="DY89" s="809"/>
      <c r="DZ89" s="809"/>
      <c r="EA89" s="809"/>
      <c r="EC89" s="810"/>
      <c r="ED89" s="810"/>
      <c r="EE89" s="810"/>
      <c r="EF89" s="810"/>
      <c r="EG89" s="810"/>
      <c r="EH89" s="810"/>
      <c r="EI89" s="810"/>
      <c r="EJ89" s="810"/>
      <c r="EK89" s="810"/>
      <c r="EL89" s="810"/>
      <c r="EM89" s="810"/>
    </row>
    <row r="90" spans="2:83" ht="12" customHeight="1">
      <c r="B90" s="641"/>
      <c r="J90" s="180"/>
      <c r="K90" s="180"/>
      <c r="L90" s="1"/>
      <c r="M90" s="1"/>
      <c r="N90" s="181"/>
      <c r="O90" s="182"/>
      <c r="P90" s="183"/>
      <c r="U90" s="49">
        <f t="shared" si="1"/>
        <v>0</v>
      </c>
      <c r="AJ90" s="127"/>
      <c r="AK90" s="127"/>
      <c r="AL90" s="127"/>
      <c r="AM90" s="127"/>
      <c r="AN90" s="127"/>
      <c r="AO90" s="127"/>
      <c r="BV90" s="106"/>
      <c r="BW90" s="106"/>
      <c r="BX90" s="106"/>
      <c r="BY90" s="106"/>
      <c r="BZ90" s="106"/>
      <c r="CA90" s="106"/>
      <c r="CC90" s="141"/>
      <c r="CD90" s="141"/>
      <c r="CE90" s="141"/>
    </row>
    <row r="91" spans="2:143" ht="12" customHeight="1">
      <c r="B91" s="641"/>
      <c r="C91" s="40">
        <v>230</v>
      </c>
      <c r="D91" s="41" t="s">
        <v>358</v>
      </c>
      <c r="E91" s="42">
        <v>11</v>
      </c>
      <c r="F91" s="66">
        <v>0.66</v>
      </c>
      <c r="G91" s="46">
        <v>2.3</v>
      </c>
      <c r="H91" s="45">
        <v>61</v>
      </c>
      <c r="I91" s="46">
        <f>F91*G91</f>
        <v>1.518</v>
      </c>
      <c r="J91" s="47">
        <f>K91/I91</f>
        <v>52.700922266139656</v>
      </c>
      <c r="K91" s="796">
        <v>80</v>
      </c>
      <c r="L91" s="514"/>
      <c r="M91" s="797"/>
      <c r="N91" s="798" t="s">
        <v>180</v>
      </c>
      <c r="O91" s="799">
        <f>I91*M91</f>
        <v>0</v>
      </c>
      <c r="P91" s="800" t="s">
        <v>445</v>
      </c>
      <c r="Q91" s="801">
        <f>ROUNDUP((S91*(euro)),-2)</f>
        <v>0</v>
      </c>
      <c r="R91" s="802">
        <f>Q91*(1.25)</f>
        <v>0</v>
      </c>
      <c r="S91" s="803">
        <f>ROUNDUP((K91*M91),0)</f>
        <v>0</v>
      </c>
      <c r="T91" s="804">
        <f>ROUNDUP((S91*1.25),0)</f>
        <v>0</v>
      </c>
      <c r="U91" s="49">
        <f t="shared" si="1"/>
        <v>0</v>
      </c>
      <c r="V91" s="187"/>
      <c r="W91" s="187"/>
      <c r="Z91" s="188"/>
      <c r="AA91" s="188"/>
      <c r="AB91" s="188"/>
      <c r="AC91" s="188"/>
      <c r="AD91" s="188"/>
      <c r="AE91" s="188"/>
      <c r="AF91" s="188"/>
      <c r="AJ91" s="201"/>
      <c r="AK91" s="201"/>
      <c r="AL91" s="201"/>
      <c r="AM91" s="201"/>
      <c r="AN91" s="201"/>
      <c r="AO91" s="201"/>
      <c r="AR91" s="189"/>
      <c r="AS91" s="189"/>
      <c r="AT91" s="189"/>
      <c r="AU91" s="189"/>
      <c r="AV91" s="189"/>
      <c r="AW91" s="189"/>
      <c r="AZ91" s="811"/>
      <c r="BA91" s="811"/>
      <c r="BB91" s="811"/>
      <c r="BC91" s="811"/>
      <c r="BD91" s="811"/>
      <c r="BE91" s="811"/>
      <c r="BF91" s="811"/>
      <c r="BG91" s="811"/>
      <c r="BH91" s="811"/>
      <c r="BV91" s="806"/>
      <c r="BW91" s="806"/>
      <c r="BX91" s="806"/>
      <c r="BY91" s="806"/>
      <c r="BZ91" s="806"/>
      <c r="CA91" s="806"/>
      <c r="CC91" s="805"/>
      <c r="CD91" s="805"/>
      <c r="CE91" s="805"/>
      <c r="CG91" s="814"/>
      <c r="CH91" s="814"/>
      <c r="CI91" s="814"/>
      <c r="CJ91" s="814"/>
      <c r="CK91" s="814"/>
      <c r="CL91" s="814"/>
      <c r="CM91" s="814"/>
      <c r="CN91" s="814"/>
      <c r="CO91" s="814"/>
      <c r="CP91" s="814"/>
      <c r="CQ91" s="814"/>
      <c r="CR91" s="814"/>
      <c r="CS91" s="814"/>
      <c r="CT91" s="814"/>
      <c r="CU91" s="814"/>
      <c r="CV91" s="814"/>
      <c r="CW91" s="814"/>
      <c r="CX91" s="815"/>
      <c r="CZ91" s="807"/>
      <c r="DA91" s="807"/>
      <c r="DB91" s="807"/>
      <c r="DC91" s="807"/>
      <c r="DD91" s="807"/>
      <c r="DE91" s="807"/>
      <c r="DF91" s="807"/>
      <c r="DG91" s="807"/>
      <c r="DH91" s="807"/>
      <c r="DI91" s="807"/>
      <c r="DJ91" s="807"/>
      <c r="DK91" s="807"/>
      <c r="DL91" s="807"/>
      <c r="DM91" s="807"/>
      <c r="DN91" s="807"/>
      <c r="DO91" s="807"/>
      <c r="DP91" s="807"/>
      <c r="DQ91" s="808"/>
      <c r="DS91" s="809"/>
      <c r="DT91" s="809"/>
      <c r="DU91" s="809"/>
      <c r="DV91" s="809"/>
      <c r="DW91" s="809"/>
      <c r="DX91" s="809"/>
      <c r="DY91" s="809"/>
      <c r="DZ91" s="809"/>
      <c r="EA91" s="809"/>
      <c r="EC91" s="810"/>
      <c r="ED91" s="810"/>
      <c r="EE91" s="810"/>
      <c r="EF91" s="810"/>
      <c r="EG91" s="810"/>
      <c r="EH91" s="810"/>
      <c r="EI91" s="810"/>
      <c r="EJ91" s="810"/>
      <c r="EK91" s="810"/>
      <c r="EL91" s="810"/>
      <c r="EM91" s="810"/>
    </row>
    <row r="92" spans="2:143" ht="12" customHeight="1">
      <c r="B92" s="641"/>
      <c r="C92" s="40">
        <v>260</v>
      </c>
      <c r="D92" s="41" t="s">
        <v>359</v>
      </c>
      <c r="E92" s="42">
        <v>11</v>
      </c>
      <c r="F92" s="66">
        <v>0.66</v>
      </c>
      <c r="G92" s="46">
        <v>2.3</v>
      </c>
      <c r="H92" s="45">
        <v>69</v>
      </c>
      <c r="I92" s="46">
        <f>F92*G92</f>
        <v>1.518</v>
      </c>
      <c r="J92" s="47">
        <f>K92/I92</f>
        <v>57.971014492753625</v>
      </c>
      <c r="K92" s="796">
        <v>88</v>
      </c>
      <c r="L92" s="514"/>
      <c r="M92" s="797"/>
      <c r="N92" s="798" t="s">
        <v>180</v>
      </c>
      <c r="O92" s="799">
        <f>I92*M92</f>
        <v>0</v>
      </c>
      <c r="P92" s="800" t="s">
        <v>445</v>
      </c>
      <c r="Q92" s="801">
        <f>ROUNDUP((S92*(euro)),-2)</f>
        <v>0</v>
      </c>
      <c r="R92" s="802">
        <f>Q92*(1.25)</f>
        <v>0</v>
      </c>
      <c r="S92" s="803">
        <f>ROUNDUP((K92*M92),0)</f>
        <v>0</v>
      </c>
      <c r="T92" s="804">
        <f>ROUNDUP((S92*1.25),0)</f>
        <v>0</v>
      </c>
      <c r="U92" s="49">
        <f t="shared" si="1"/>
        <v>0</v>
      </c>
      <c r="V92" s="187"/>
      <c r="W92" s="187"/>
      <c r="Z92" s="188"/>
      <c r="AA92" s="188"/>
      <c r="AB92" s="188"/>
      <c r="AC92" s="188"/>
      <c r="AD92" s="188"/>
      <c r="AE92" s="188"/>
      <c r="AF92" s="188"/>
      <c r="AJ92" s="201"/>
      <c r="AK92" s="201"/>
      <c r="AL92" s="201"/>
      <c r="AM92" s="201"/>
      <c r="AN92" s="201"/>
      <c r="AO92" s="201"/>
      <c r="AR92" s="189"/>
      <c r="AS92" s="189"/>
      <c r="AT92" s="189"/>
      <c r="AU92" s="189"/>
      <c r="AV92" s="189"/>
      <c r="AW92" s="189"/>
      <c r="AZ92" s="811"/>
      <c r="BA92" s="811"/>
      <c r="BB92" s="811"/>
      <c r="BC92" s="811"/>
      <c r="BD92" s="811"/>
      <c r="BE92" s="811"/>
      <c r="BF92" s="811"/>
      <c r="BG92" s="811"/>
      <c r="BH92" s="811"/>
      <c r="BV92" s="806"/>
      <c r="BW92" s="806"/>
      <c r="BX92" s="806"/>
      <c r="BY92" s="806"/>
      <c r="BZ92" s="806"/>
      <c r="CA92" s="806"/>
      <c r="CC92" s="805"/>
      <c r="CD92" s="805"/>
      <c r="CE92" s="805"/>
      <c r="CG92" s="814"/>
      <c r="CH92" s="814"/>
      <c r="CI92" s="814"/>
      <c r="CJ92" s="814"/>
      <c r="CK92" s="814"/>
      <c r="CL92" s="814"/>
      <c r="CM92" s="814"/>
      <c r="CN92" s="814"/>
      <c r="CO92" s="814"/>
      <c r="CP92" s="814"/>
      <c r="CQ92" s="814"/>
      <c r="CR92" s="814"/>
      <c r="CS92" s="814"/>
      <c r="CT92" s="814"/>
      <c r="CU92" s="814"/>
      <c r="CV92" s="814"/>
      <c r="CW92" s="814"/>
      <c r="CX92" s="815"/>
      <c r="CZ92" s="807"/>
      <c r="DA92" s="807"/>
      <c r="DB92" s="807"/>
      <c r="DC92" s="807"/>
      <c r="DD92" s="807"/>
      <c r="DE92" s="807"/>
      <c r="DF92" s="807"/>
      <c r="DG92" s="807"/>
      <c r="DH92" s="807"/>
      <c r="DI92" s="807"/>
      <c r="DJ92" s="807"/>
      <c r="DK92" s="807"/>
      <c r="DL92" s="807"/>
      <c r="DM92" s="807"/>
      <c r="DN92" s="807"/>
      <c r="DO92" s="807"/>
      <c r="DP92" s="807"/>
      <c r="DQ92" s="808"/>
      <c r="DS92" s="809"/>
      <c r="DT92" s="809"/>
      <c r="DU92" s="809"/>
      <c r="DV92" s="809"/>
      <c r="DW92" s="809"/>
      <c r="DX92" s="809"/>
      <c r="DY92" s="809"/>
      <c r="DZ92" s="809"/>
      <c r="EA92" s="809"/>
      <c r="EC92" s="810"/>
      <c r="ED92" s="810"/>
      <c r="EE92" s="810"/>
      <c r="EF92" s="810"/>
      <c r="EG92" s="810"/>
      <c r="EH92" s="810"/>
      <c r="EI92" s="810"/>
      <c r="EJ92" s="810"/>
      <c r="EK92" s="810"/>
      <c r="EL92" s="810"/>
      <c r="EM92" s="810"/>
    </row>
    <row r="93" spans="2:143" ht="12" customHeight="1">
      <c r="B93" s="641"/>
      <c r="C93" s="40">
        <v>310</v>
      </c>
      <c r="D93" s="41" t="s">
        <v>360</v>
      </c>
      <c r="E93" s="42">
        <v>11</v>
      </c>
      <c r="F93" s="66">
        <v>0.66</v>
      </c>
      <c r="G93" s="46">
        <v>2.3</v>
      </c>
      <c r="H93" s="45">
        <v>81</v>
      </c>
      <c r="I93" s="46">
        <f>F93*G93</f>
        <v>1.518</v>
      </c>
      <c r="J93" s="47">
        <f>K93/I93</f>
        <v>67.19367588932806</v>
      </c>
      <c r="K93" s="796">
        <v>102</v>
      </c>
      <c r="L93" s="514"/>
      <c r="M93" s="797"/>
      <c r="N93" s="798" t="s">
        <v>180</v>
      </c>
      <c r="O93" s="799">
        <f>I93*M93</f>
        <v>0</v>
      </c>
      <c r="P93" s="800" t="s">
        <v>445</v>
      </c>
      <c r="Q93" s="801">
        <f>ROUNDUP((S93*(euro)),-2)</f>
        <v>0</v>
      </c>
      <c r="R93" s="802">
        <f>Q93*(1.25)</f>
        <v>0</v>
      </c>
      <c r="S93" s="803">
        <f>ROUNDUP((K93*M93),0)</f>
        <v>0</v>
      </c>
      <c r="T93" s="804">
        <f>ROUNDUP((S93*1.25),0)</f>
        <v>0</v>
      </c>
      <c r="U93" s="49">
        <f t="shared" si="1"/>
        <v>0</v>
      </c>
      <c r="V93" s="187"/>
      <c r="W93" s="187"/>
      <c r="Z93" s="188"/>
      <c r="AA93" s="188"/>
      <c r="AB93" s="188"/>
      <c r="AC93" s="188"/>
      <c r="AD93" s="188"/>
      <c r="AE93" s="188"/>
      <c r="AF93" s="188"/>
      <c r="AJ93" s="201"/>
      <c r="AK93" s="201"/>
      <c r="AL93" s="201"/>
      <c r="AM93" s="201"/>
      <c r="AN93" s="201"/>
      <c r="AO93" s="201"/>
      <c r="AR93" s="189"/>
      <c r="AS93" s="189"/>
      <c r="AT93" s="189"/>
      <c r="AU93" s="189"/>
      <c r="AV93" s="189"/>
      <c r="AW93" s="189"/>
      <c r="AZ93" s="811"/>
      <c r="BA93" s="811"/>
      <c r="BB93" s="811"/>
      <c r="BC93" s="811"/>
      <c r="BD93" s="811"/>
      <c r="BE93" s="811"/>
      <c r="BF93" s="811"/>
      <c r="BG93" s="811"/>
      <c r="BH93" s="811"/>
      <c r="BV93" s="806"/>
      <c r="BW93" s="806"/>
      <c r="BX93" s="806"/>
      <c r="BY93" s="806"/>
      <c r="BZ93" s="806"/>
      <c r="CA93" s="806"/>
      <c r="CC93" s="805"/>
      <c r="CD93" s="805"/>
      <c r="CE93" s="805"/>
      <c r="CG93" s="814"/>
      <c r="CH93" s="814"/>
      <c r="CI93" s="814"/>
      <c r="CJ93" s="814"/>
      <c r="CK93" s="814"/>
      <c r="CL93" s="814"/>
      <c r="CM93" s="814"/>
      <c r="CN93" s="814"/>
      <c r="CO93" s="814"/>
      <c r="CP93" s="814"/>
      <c r="CQ93" s="814"/>
      <c r="CR93" s="814"/>
      <c r="CS93" s="814"/>
      <c r="CT93" s="814"/>
      <c r="CU93" s="814"/>
      <c r="CV93" s="814"/>
      <c r="CW93" s="814"/>
      <c r="CX93" s="815"/>
      <c r="CZ93" s="807"/>
      <c r="DA93" s="807"/>
      <c r="DB93" s="807"/>
      <c r="DC93" s="807"/>
      <c r="DD93" s="807"/>
      <c r="DE93" s="807"/>
      <c r="DF93" s="807"/>
      <c r="DG93" s="807"/>
      <c r="DH93" s="807"/>
      <c r="DI93" s="807"/>
      <c r="DJ93" s="807"/>
      <c r="DK93" s="807"/>
      <c r="DL93" s="807"/>
      <c r="DM93" s="807"/>
      <c r="DN93" s="807"/>
      <c r="DO93" s="807"/>
      <c r="DP93" s="807"/>
      <c r="DQ93" s="808"/>
      <c r="DS93" s="809"/>
      <c r="DT93" s="809"/>
      <c r="DU93" s="809"/>
      <c r="DV93" s="809"/>
      <c r="DW93" s="809"/>
      <c r="DX93" s="809"/>
      <c r="DY93" s="809"/>
      <c r="DZ93" s="809"/>
      <c r="EA93" s="809"/>
      <c r="EC93" s="810"/>
      <c r="ED93" s="810"/>
      <c r="EE93" s="810"/>
      <c r="EF93" s="810"/>
      <c r="EG93" s="810"/>
      <c r="EH93" s="810"/>
      <c r="EI93" s="810"/>
      <c r="EJ93" s="810"/>
      <c r="EK93" s="810"/>
      <c r="EL93" s="810"/>
      <c r="EM93" s="810"/>
    </row>
    <row r="94" spans="2:143" ht="12" customHeight="1">
      <c r="B94" s="641"/>
      <c r="C94" s="40">
        <v>385</v>
      </c>
      <c r="D94" s="41" t="s">
        <v>361</v>
      </c>
      <c r="E94" s="42">
        <v>11</v>
      </c>
      <c r="F94" s="66">
        <v>0.66</v>
      </c>
      <c r="G94" s="46">
        <v>3.85</v>
      </c>
      <c r="H94" s="45">
        <v>100</v>
      </c>
      <c r="I94" s="46">
        <f>F94*G94</f>
        <v>2.5410000000000004</v>
      </c>
      <c r="J94" s="47">
        <f>K94/I94</f>
        <v>48.40613931523022</v>
      </c>
      <c r="K94" s="796">
        <v>123</v>
      </c>
      <c r="L94" s="514"/>
      <c r="M94" s="797"/>
      <c r="N94" s="798" t="s">
        <v>180</v>
      </c>
      <c r="O94" s="799">
        <f>I94*M94</f>
        <v>0</v>
      </c>
      <c r="P94" s="800" t="s">
        <v>445</v>
      </c>
      <c r="Q94" s="801">
        <f>ROUNDUP((S94*(euro)),-2)</f>
        <v>0</v>
      </c>
      <c r="R94" s="802">
        <f>Q94*(1.25)</f>
        <v>0</v>
      </c>
      <c r="S94" s="803">
        <f>ROUNDUP((K94*M94),0)</f>
        <v>0</v>
      </c>
      <c r="T94" s="804">
        <f>ROUNDUP((S94*1.25),0)</f>
        <v>0</v>
      </c>
      <c r="U94" s="49">
        <f t="shared" si="1"/>
        <v>0</v>
      </c>
      <c r="V94" s="187"/>
      <c r="W94" s="187"/>
      <c r="Z94" s="188"/>
      <c r="AA94" s="188"/>
      <c r="AB94" s="188"/>
      <c r="AC94" s="188"/>
      <c r="AD94" s="188"/>
      <c r="AE94" s="188"/>
      <c r="AF94" s="188"/>
      <c r="AJ94" s="201"/>
      <c r="AK94" s="201"/>
      <c r="AL94" s="201"/>
      <c r="AM94" s="201"/>
      <c r="AN94" s="201"/>
      <c r="AO94" s="201"/>
      <c r="AR94" s="189"/>
      <c r="AS94" s="189"/>
      <c r="AT94" s="189"/>
      <c r="AU94" s="189"/>
      <c r="AV94" s="189"/>
      <c r="AW94" s="189"/>
      <c r="AZ94" s="811"/>
      <c r="BA94" s="811"/>
      <c r="BB94" s="811"/>
      <c r="BC94" s="811"/>
      <c r="BD94" s="811"/>
      <c r="BE94" s="811"/>
      <c r="BF94" s="811"/>
      <c r="BG94" s="811"/>
      <c r="BH94" s="811"/>
      <c r="BV94" s="806"/>
      <c r="BW94" s="806"/>
      <c r="BX94" s="806"/>
      <c r="BY94" s="806"/>
      <c r="BZ94" s="806"/>
      <c r="CA94" s="806"/>
      <c r="CC94" s="805"/>
      <c r="CD94" s="805"/>
      <c r="CE94" s="805"/>
      <c r="CG94" s="814"/>
      <c r="CH94" s="814"/>
      <c r="CI94" s="814"/>
      <c r="CJ94" s="814"/>
      <c r="CK94" s="814"/>
      <c r="CL94" s="814"/>
      <c r="CM94" s="814"/>
      <c r="CN94" s="814"/>
      <c r="CO94" s="814"/>
      <c r="CP94" s="814"/>
      <c r="CQ94" s="814"/>
      <c r="CR94" s="814"/>
      <c r="CS94" s="814"/>
      <c r="CT94" s="814"/>
      <c r="CU94" s="814"/>
      <c r="CV94" s="814"/>
      <c r="CW94" s="814"/>
      <c r="CX94" s="815"/>
      <c r="CZ94" s="807"/>
      <c r="DA94" s="807"/>
      <c r="DB94" s="807"/>
      <c r="DC94" s="807"/>
      <c r="DD94" s="807"/>
      <c r="DE94" s="807"/>
      <c r="DF94" s="807"/>
      <c r="DG94" s="807"/>
      <c r="DH94" s="807"/>
      <c r="DI94" s="807"/>
      <c r="DJ94" s="807"/>
      <c r="DK94" s="807"/>
      <c r="DL94" s="807"/>
      <c r="DM94" s="807"/>
      <c r="DN94" s="807"/>
      <c r="DO94" s="807"/>
      <c r="DP94" s="807"/>
      <c r="DQ94" s="808"/>
      <c r="DS94" s="809"/>
      <c r="DT94" s="809"/>
      <c r="DU94" s="809"/>
      <c r="DV94" s="809"/>
      <c r="DW94" s="809"/>
      <c r="DX94" s="809"/>
      <c r="DY94" s="809"/>
      <c r="DZ94" s="809"/>
      <c r="EA94" s="809"/>
      <c r="EC94" s="810"/>
      <c r="ED94" s="810"/>
      <c r="EE94" s="810"/>
      <c r="EF94" s="810"/>
      <c r="EG94" s="810"/>
      <c r="EH94" s="810"/>
      <c r="EI94" s="810"/>
      <c r="EJ94" s="810"/>
      <c r="EK94" s="810"/>
      <c r="EL94" s="810"/>
      <c r="EM94" s="810"/>
    </row>
    <row r="95" spans="2:143" ht="12" customHeight="1">
      <c r="B95" s="641"/>
      <c r="C95" s="40">
        <v>510</v>
      </c>
      <c r="D95" s="41" t="s">
        <v>362</v>
      </c>
      <c r="E95" s="42">
        <v>11</v>
      </c>
      <c r="F95" s="66">
        <v>0.66</v>
      </c>
      <c r="G95" s="46">
        <v>5.1</v>
      </c>
      <c r="H95" s="45">
        <v>132</v>
      </c>
      <c r="I95" s="46">
        <f>F95*G95</f>
        <v>3.366</v>
      </c>
      <c r="J95" s="47">
        <f>K95/I95</f>
        <v>46.04872251931075</v>
      </c>
      <c r="K95" s="796">
        <v>155</v>
      </c>
      <c r="L95" s="514"/>
      <c r="M95" s="797"/>
      <c r="N95" s="798" t="s">
        <v>180</v>
      </c>
      <c r="O95" s="799">
        <f>I95*M95</f>
        <v>0</v>
      </c>
      <c r="P95" s="800" t="s">
        <v>445</v>
      </c>
      <c r="Q95" s="801">
        <f>ROUNDUP((S95*(euro)),-2)</f>
        <v>0</v>
      </c>
      <c r="R95" s="802">
        <f>Q95*(1.25)</f>
        <v>0</v>
      </c>
      <c r="S95" s="803">
        <f>ROUNDUP((K95*M95),0)</f>
        <v>0</v>
      </c>
      <c r="T95" s="804">
        <f>ROUNDUP((S95*1.25),0)</f>
        <v>0</v>
      </c>
      <c r="U95" s="49">
        <f t="shared" si="1"/>
        <v>0</v>
      </c>
      <c r="V95" s="187"/>
      <c r="W95" s="187"/>
      <c r="Z95" s="188"/>
      <c r="AA95" s="188"/>
      <c r="AB95" s="188"/>
      <c r="AC95" s="188"/>
      <c r="AD95" s="188"/>
      <c r="AE95" s="188"/>
      <c r="AF95" s="188"/>
      <c r="AJ95" s="201"/>
      <c r="AK95" s="201"/>
      <c r="AL95" s="201"/>
      <c r="AM95" s="201"/>
      <c r="AN95" s="201"/>
      <c r="AO95" s="201"/>
      <c r="AR95" s="189"/>
      <c r="AS95" s="189"/>
      <c r="AT95" s="189"/>
      <c r="AU95" s="189"/>
      <c r="AV95" s="189"/>
      <c r="AW95" s="189"/>
      <c r="AZ95" s="811"/>
      <c r="BA95" s="811"/>
      <c r="BB95" s="811"/>
      <c r="BC95" s="811"/>
      <c r="BD95" s="811"/>
      <c r="BE95" s="811"/>
      <c r="BF95" s="811"/>
      <c r="BG95" s="811"/>
      <c r="BH95" s="811"/>
      <c r="BV95" s="806"/>
      <c r="BW95" s="806"/>
      <c r="BX95" s="806"/>
      <c r="BY95" s="806"/>
      <c r="BZ95" s="806"/>
      <c r="CA95" s="806"/>
      <c r="CC95" s="805"/>
      <c r="CD95" s="805"/>
      <c r="CE95" s="805"/>
      <c r="CG95" s="814"/>
      <c r="CH95" s="814"/>
      <c r="CI95" s="814"/>
      <c r="CJ95" s="814"/>
      <c r="CK95" s="814"/>
      <c r="CL95" s="814"/>
      <c r="CM95" s="814"/>
      <c r="CN95" s="814"/>
      <c r="CO95" s="814"/>
      <c r="CP95" s="814"/>
      <c r="CQ95" s="814"/>
      <c r="CR95" s="814"/>
      <c r="CS95" s="814"/>
      <c r="CT95" s="814"/>
      <c r="CU95" s="814"/>
      <c r="CV95" s="814"/>
      <c r="CW95" s="814"/>
      <c r="CX95" s="815"/>
      <c r="CZ95" s="807"/>
      <c r="DA95" s="807"/>
      <c r="DB95" s="807"/>
      <c r="DC95" s="807"/>
      <c r="DD95" s="807"/>
      <c r="DE95" s="807"/>
      <c r="DF95" s="807"/>
      <c r="DG95" s="807"/>
      <c r="DH95" s="807"/>
      <c r="DI95" s="807"/>
      <c r="DJ95" s="807"/>
      <c r="DK95" s="807"/>
      <c r="DL95" s="807"/>
      <c r="DM95" s="807"/>
      <c r="DN95" s="807"/>
      <c r="DO95" s="807"/>
      <c r="DP95" s="807"/>
      <c r="DQ95" s="808"/>
      <c r="DS95" s="809"/>
      <c r="DT95" s="809"/>
      <c r="DU95" s="809"/>
      <c r="DV95" s="809"/>
      <c r="DW95" s="809"/>
      <c r="DX95" s="809"/>
      <c r="DY95" s="809"/>
      <c r="DZ95" s="809"/>
      <c r="EA95" s="809"/>
      <c r="EC95" s="810"/>
      <c r="ED95" s="810"/>
      <c r="EE95" s="810"/>
      <c r="EF95" s="810"/>
      <c r="EG95" s="810"/>
      <c r="EH95" s="810"/>
      <c r="EI95" s="810"/>
      <c r="EJ95" s="810"/>
      <c r="EK95" s="810"/>
      <c r="EL95" s="810"/>
      <c r="EM95" s="810"/>
    </row>
    <row r="96" spans="2:83" ht="12" customHeight="1">
      <c r="B96" s="641"/>
      <c r="J96" s="180"/>
      <c r="K96" s="180"/>
      <c r="L96" s="1"/>
      <c r="M96" s="1"/>
      <c r="N96" s="181"/>
      <c r="O96" s="182"/>
      <c r="P96" s="183"/>
      <c r="U96" s="49">
        <f t="shared" si="1"/>
        <v>0</v>
      </c>
      <c r="AJ96" s="127"/>
      <c r="AK96" s="127"/>
      <c r="AL96" s="127"/>
      <c r="AM96" s="127"/>
      <c r="AN96" s="127"/>
      <c r="AO96" s="127"/>
      <c r="BV96" s="106"/>
      <c r="BW96" s="106"/>
      <c r="BX96" s="106"/>
      <c r="BY96" s="106"/>
      <c r="BZ96" s="106"/>
      <c r="CA96" s="106"/>
      <c r="CC96" s="141"/>
      <c r="CD96" s="141"/>
      <c r="CE96" s="141"/>
    </row>
    <row r="97" spans="2:143" ht="12" customHeight="1">
      <c r="B97" s="641"/>
      <c r="C97" s="40">
        <v>230</v>
      </c>
      <c r="D97" s="41" t="s">
        <v>363</v>
      </c>
      <c r="E97" s="42">
        <v>13</v>
      </c>
      <c r="F97" s="66">
        <v>0.66</v>
      </c>
      <c r="G97" s="46">
        <v>2.3</v>
      </c>
      <c r="H97" s="45">
        <v>70</v>
      </c>
      <c r="I97" s="46">
        <f>F97*G97</f>
        <v>1.518</v>
      </c>
      <c r="J97" s="47">
        <f>K97/I97</f>
        <v>55.33596837944664</v>
      </c>
      <c r="K97" s="796">
        <v>84</v>
      </c>
      <c r="L97" s="514"/>
      <c r="M97" s="797"/>
      <c r="N97" s="798" t="s">
        <v>180</v>
      </c>
      <c r="O97" s="799">
        <f>I97*M97</f>
        <v>0</v>
      </c>
      <c r="P97" s="800" t="s">
        <v>445</v>
      </c>
      <c r="Q97" s="801">
        <f>ROUNDUP((S97*(euro)),-2)</f>
        <v>0</v>
      </c>
      <c r="R97" s="802">
        <f>Q97*(1.25)</f>
        <v>0</v>
      </c>
      <c r="S97" s="803">
        <f>ROUNDUP((K97*M97),0)</f>
        <v>0</v>
      </c>
      <c r="T97" s="804">
        <f>ROUNDUP((S97*1.25),0)</f>
        <v>0</v>
      </c>
      <c r="U97" s="49">
        <f t="shared" si="1"/>
        <v>0</v>
      </c>
      <c r="V97" s="187"/>
      <c r="W97" s="187"/>
      <c r="Z97" s="188"/>
      <c r="AA97" s="188"/>
      <c r="AB97" s="188"/>
      <c r="AC97" s="188"/>
      <c r="AD97" s="188"/>
      <c r="AE97" s="188"/>
      <c r="AF97" s="188"/>
      <c r="AJ97" s="201"/>
      <c r="AK97" s="201"/>
      <c r="AL97" s="201"/>
      <c r="AM97" s="201"/>
      <c r="AN97" s="201"/>
      <c r="AO97" s="201"/>
      <c r="AR97" s="189"/>
      <c r="AS97" s="189"/>
      <c r="AT97" s="189"/>
      <c r="AU97" s="189"/>
      <c r="AV97" s="189"/>
      <c r="AW97" s="189"/>
      <c r="AZ97" s="811"/>
      <c r="BA97" s="811"/>
      <c r="BB97" s="811"/>
      <c r="BC97" s="811"/>
      <c r="BD97" s="811"/>
      <c r="BE97" s="811"/>
      <c r="BF97" s="811"/>
      <c r="BG97" s="811"/>
      <c r="BH97" s="811"/>
      <c r="BV97" s="806"/>
      <c r="BW97" s="806"/>
      <c r="BX97" s="806"/>
      <c r="BY97" s="806"/>
      <c r="BZ97" s="806"/>
      <c r="CA97" s="806"/>
      <c r="CC97" s="805"/>
      <c r="CD97" s="805"/>
      <c r="CE97" s="805"/>
      <c r="CG97" s="814"/>
      <c r="CH97" s="814"/>
      <c r="CI97" s="814"/>
      <c r="CJ97" s="814"/>
      <c r="CK97" s="814"/>
      <c r="CL97" s="814"/>
      <c r="CM97" s="814"/>
      <c r="CN97" s="814"/>
      <c r="CO97" s="814"/>
      <c r="CP97" s="814"/>
      <c r="CQ97" s="814"/>
      <c r="CR97" s="814"/>
      <c r="CS97" s="814"/>
      <c r="CT97" s="814"/>
      <c r="CU97" s="814"/>
      <c r="CV97" s="814"/>
      <c r="CW97" s="814"/>
      <c r="CX97" s="815"/>
      <c r="CZ97" s="807"/>
      <c r="DA97" s="807"/>
      <c r="DB97" s="807"/>
      <c r="DC97" s="807"/>
      <c r="DD97" s="807"/>
      <c r="DE97" s="807"/>
      <c r="DF97" s="807"/>
      <c r="DG97" s="807"/>
      <c r="DH97" s="807"/>
      <c r="DI97" s="807"/>
      <c r="DJ97" s="807"/>
      <c r="DK97" s="807"/>
      <c r="DL97" s="807"/>
      <c r="DM97" s="807"/>
      <c r="DN97" s="807"/>
      <c r="DO97" s="807"/>
      <c r="DP97" s="807"/>
      <c r="DQ97" s="808"/>
      <c r="DS97" s="809"/>
      <c r="DT97" s="809"/>
      <c r="DU97" s="809"/>
      <c r="DV97" s="809"/>
      <c r="DW97" s="809"/>
      <c r="DX97" s="809"/>
      <c r="DY97" s="809"/>
      <c r="DZ97" s="809"/>
      <c r="EA97" s="809"/>
      <c r="EC97" s="810"/>
      <c r="ED97" s="810"/>
      <c r="EE97" s="810"/>
      <c r="EF97" s="810"/>
      <c r="EG97" s="810"/>
      <c r="EH97" s="810"/>
      <c r="EI97" s="810"/>
      <c r="EJ97" s="810"/>
      <c r="EK97" s="810"/>
      <c r="EL97" s="810"/>
      <c r="EM97" s="810"/>
    </row>
    <row r="98" spans="2:143" ht="12" customHeight="1">
      <c r="B98" s="641"/>
      <c r="C98" s="40">
        <v>260</v>
      </c>
      <c r="D98" s="41" t="s">
        <v>364</v>
      </c>
      <c r="E98" s="42">
        <v>13</v>
      </c>
      <c r="F98" s="66">
        <v>0.66</v>
      </c>
      <c r="G98" s="46">
        <v>2.3</v>
      </c>
      <c r="H98" s="45">
        <v>79</v>
      </c>
      <c r="I98" s="46">
        <f>F98*G98</f>
        <v>1.518</v>
      </c>
      <c r="J98" s="47">
        <f>K98/I98</f>
        <v>61.26482213438735</v>
      </c>
      <c r="K98" s="796">
        <v>93</v>
      </c>
      <c r="L98" s="514"/>
      <c r="M98" s="797"/>
      <c r="N98" s="798" t="s">
        <v>180</v>
      </c>
      <c r="O98" s="799">
        <f>I98*M98</f>
        <v>0</v>
      </c>
      <c r="P98" s="800" t="s">
        <v>445</v>
      </c>
      <c r="Q98" s="801">
        <f>ROUNDUP((S98*(euro)),-2)</f>
        <v>0</v>
      </c>
      <c r="R98" s="802">
        <f>Q98*(1.25)</f>
        <v>0</v>
      </c>
      <c r="S98" s="803">
        <f>ROUNDUP((K98*M98),0)</f>
        <v>0</v>
      </c>
      <c r="T98" s="804">
        <f>ROUNDUP((S98*1.25),0)</f>
        <v>0</v>
      </c>
      <c r="U98" s="49">
        <f t="shared" si="1"/>
        <v>0</v>
      </c>
      <c r="V98" s="187"/>
      <c r="W98" s="187"/>
      <c r="Z98" s="188"/>
      <c r="AA98" s="188"/>
      <c r="AB98" s="188"/>
      <c r="AC98" s="188"/>
      <c r="AD98" s="188"/>
      <c r="AE98" s="188"/>
      <c r="AF98" s="188"/>
      <c r="AJ98" s="201"/>
      <c r="AK98" s="201"/>
      <c r="AL98" s="201"/>
      <c r="AM98" s="201"/>
      <c r="AN98" s="201"/>
      <c r="AO98" s="201"/>
      <c r="AR98" s="189"/>
      <c r="AS98" s="189"/>
      <c r="AT98" s="189"/>
      <c r="AU98" s="189"/>
      <c r="AV98" s="189"/>
      <c r="AW98" s="189"/>
      <c r="AZ98" s="811"/>
      <c r="BA98" s="811"/>
      <c r="BB98" s="811"/>
      <c r="BC98" s="811"/>
      <c r="BD98" s="811"/>
      <c r="BE98" s="811"/>
      <c r="BF98" s="811"/>
      <c r="BG98" s="811"/>
      <c r="BH98" s="811"/>
      <c r="BV98" s="806"/>
      <c r="BW98" s="806"/>
      <c r="BX98" s="806"/>
      <c r="BY98" s="806"/>
      <c r="BZ98" s="806"/>
      <c r="CA98" s="806"/>
      <c r="CC98" s="805"/>
      <c r="CD98" s="805"/>
      <c r="CE98" s="805"/>
      <c r="CG98" s="814"/>
      <c r="CH98" s="814"/>
      <c r="CI98" s="814"/>
      <c r="CJ98" s="814"/>
      <c r="CK98" s="814"/>
      <c r="CL98" s="814"/>
      <c r="CM98" s="814"/>
      <c r="CN98" s="814"/>
      <c r="CO98" s="814"/>
      <c r="CP98" s="814"/>
      <c r="CQ98" s="814"/>
      <c r="CR98" s="814"/>
      <c r="CS98" s="814"/>
      <c r="CT98" s="814"/>
      <c r="CU98" s="814"/>
      <c r="CV98" s="814"/>
      <c r="CW98" s="814"/>
      <c r="CX98" s="815"/>
      <c r="CZ98" s="807"/>
      <c r="DA98" s="807"/>
      <c r="DB98" s="807"/>
      <c r="DC98" s="807"/>
      <c r="DD98" s="807"/>
      <c r="DE98" s="807"/>
      <c r="DF98" s="807"/>
      <c r="DG98" s="807"/>
      <c r="DH98" s="807"/>
      <c r="DI98" s="807"/>
      <c r="DJ98" s="807"/>
      <c r="DK98" s="807"/>
      <c r="DL98" s="807"/>
      <c r="DM98" s="807"/>
      <c r="DN98" s="807"/>
      <c r="DO98" s="807"/>
      <c r="DP98" s="807"/>
      <c r="DQ98" s="808"/>
      <c r="DS98" s="809"/>
      <c r="DT98" s="809"/>
      <c r="DU98" s="809"/>
      <c r="DV98" s="809"/>
      <c r="DW98" s="809"/>
      <c r="DX98" s="809"/>
      <c r="DY98" s="809"/>
      <c r="DZ98" s="809"/>
      <c r="EA98" s="809"/>
      <c r="EC98" s="810"/>
      <c r="ED98" s="810"/>
      <c r="EE98" s="810"/>
      <c r="EF98" s="810"/>
      <c r="EG98" s="810"/>
      <c r="EH98" s="810"/>
      <c r="EI98" s="810"/>
      <c r="EJ98" s="810"/>
      <c r="EK98" s="810"/>
      <c r="EL98" s="810"/>
      <c r="EM98" s="810"/>
    </row>
    <row r="99" spans="2:143" ht="12" customHeight="1">
      <c r="B99" s="641"/>
      <c r="C99" s="40">
        <v>310</v>
      </c>
      <c r="D99" s="41" t="s">
        <v>365</v>
      </c>
      <c r="E99" s="42">
        <v>13</v>
      </c>
      <c r="F99" s="66">
        <v>0.66</v>
      </c>
      <c r="G99" s="46">
        <v>2.3</v>
      </c>
      <c r="H99" s="45">
        <v>93</v>
      </c>
      <c r="I99" s="46">
        <f>F99*G99</f>
        <v>1.518</v>
      </c>
      <c r="J99" s="47">
        <f>K99/I99</f>
        <v>71.14624505928853</v>
      </c>
      <c r="K99" s="796">
        <v>108</v>
      </c>
      <c r="L99" s="514"/>
      <c r="M99" s="797"/>
      <c r="N99" s="798" t="s">
        <v>180</v>
      </c>
      <c r="O99" s="799">
        <f>I99*M99</f>
        <v>0</v>
      </c>
      <c r="P99" s="800" t="s">
        <v>445</v>
      </c>
      <c r="Q99" s="801">
        <f>ROUNDUP((S99*(euro)),-2)</f>
        <v>0</v>
      </c>
      <c r="R99" s="802">
        <f>Q99*(1.25)</f>
        <v>0</v>
      </c>
      <c r="S99" s="803">
        <f>ROUNDUP((K99*M99),0)</f>
        <v>0</v>
      </c>
      <c r="T99" s="804">
        <f>ROUNDUP((S99*1.25),0)</f>
        <v>0</v>
      </c>
      <c r="U99" s="49">
        <f t="shared" si="1"/>
        <v>0</v>
      </c>
      <c r="V99" s="187"/>
      <c r="W99" s="187"/>
      <c r="Z99" s="188"/>
      <c r="AA99" s="188"/>
      <c r="AB99" s="188"/>
      <c r="AC99" s="188"/>
      <c r="AD99" s="188"/>
      <c r="AE99" s="188"/>
      <c r="AF99" s="188"/>
      <c r="AJ99" s="201"/>
      <c r="AK99" s="201"/>
      <c r="AL99" s="201"/>
      <c r="AM99" s="201"/>
      <c r="AN99" s="201"/>
      <c r="AO99" s="201"/>
      <c r="AR99" s="189"/>
      <c r="AS99" s="189"/>
      <c r="AT99" s="189"/>
      <c r="AU99" s="189"/>
      <c r="AV99" s="189"/>
      <c r="AW99" s="189"/>
      <c r="AZ99" s="811"/>
      <c r="BA99" s="811"/>
      <c r="BB99" s="811"/>
      <c r="BC99" s="811"/>
      <c r="BD99" s="811"/>
      <c r="BE99" s="811"/>
      <c r="BF99" s="811"/>
      <c r="BG99" s="811"/>
      <c r="BH99" s="811"/>
      <c r="BV99" s="806"/>
      <c r="BW99" s="806"/>
      <c r="BX99" s="806"/>
      <c r="BY99" s="806"/>
      <c r="BZ99" s="806"/>
      <c r="CA99" s="806"/>
      <c r="CC99" s="805"/>
      <c r="CD99" s="805"/>
      <c r="CE99" s="805"/>
      <c r="CG99" s="814"/>
      <c r="CH99" s="814"/>
      <c r="CI99" s="814"/>
      <c r="CJ99" s="814"/>
      <c r="CK99" s="814"/>
      <c r="CL99" s="814"/>
      <c r="CM99" s="814"/>
      <c r="CN99" s="814"/>
      <c r="CO99" s="814"/>
      <c r="CP99" s="814"/>
      <c r="CQ99" s="814"/>
      <c r="CR99" s="814"/>
      <c r="CS99" s="814"/>
      <c r="CT99" s="814"/>
      <c r="CU99" s="814"/>
      <c r="CV99" s="814"/>
      <c r="CW99" s="814"/>
      <c r="CX99" s="815"/>
      <c r="CZ99" s="807"/>
      <c r="DA99" s="807"/>
      <c r="DB99" s="807"/>
      <c r="DC99" s="807"/>
      <c r="DD99" s="807"/>
      <c r="DE99" s="807"/>
      <c r="DF99" s="807"/>
      <c r="DG99" s="807"/>
      <c r="DH99" s="807"/>
      <c r="DI99" s="807"/>
      <c r="DJ99" s="807"/>
      <c r="DK99" s="807"/>
      <c r="DL99" s="807"/>
      <c r="DM99" s="807"/>
      <c r="DN99" s="807"/>
      <c r="DO99" s="807"/>
      <c r="DP99" s="807"/>
      <c r="DQ99" s="808"/>
      <c r="DS99" s="809"/>
      <c r="DT99" s="809"/>
      <c r="DU99" s="809"/>
      <c r="DV99" s="809"/>
      <c r="DW99" s="809"/>
      <c r="DX99" s="809"/>
      <c r="DY99" s="809"/>
      <c r="DZ99" s="809"/>
      <c r="EA99" s="809"/>
      <c r="EC99" s="810"/>
      <c r="ED99" s="810"/>
      <c r="EE99" s="810"/>
      <c r="EF99" s="810"/>
      <c r="EG99" s="810"/>
      <c r="EH99" s="810"/>
      <c r="EI99" s="810"/>
      <c r="EJ99" s="810"/>
      <c r="EK99" s="810"/>
      <c r="EL99" s="810"/>
      <c r="EM99" s="810"/>
    </row>
    <row r="100" spans="2:143" ht="12" customHeight="1">
      <c r="B100" s="641"/>
      <c r="C100" s="40">
        <v>385</v>
      </c>
      <c r="D100" s="41" t="s">
        <v>366</v>
      </c>
      <c r="E100" s="42">
        <v>13</v>
      </c>
      <c r="F100" s="66">
        <v>0.66</v>
      </c>
      <c r="G100" s="46">
        <v>3.85</v>
      </c>
      <c r="H100" s="45">
        <v>115</v>
      </c>
      <c r="I100" s="46">
        <f>F100*G100</f>
        <v>2.5410000000000004</v>
      </c>
      <c r="J100" s="47">
        <f>K100/I100</f>
        <v>51.160960251869334</v>
      </c>
      <c r="K100" s="796">
        <v>130</v>
      </c>
      <c r="L100" s="514"/>
      <c r="M100" s="797"/>
      <c r="N100" s="798" t="s">
        <v>180</v>
      </c>
      <c r="O100" s="799">
        <f>I100*M100</f>
        <v>0</v>
      </c>
      <c r="P100" s="800" t="s">
        <v>445</v>
      </c>
      <c r="Q100" s="801">
        <f>ROUNDUP((S100*(euro)),-2)</f>
        <v>0</v>
      </c>
      <c r="R100" s="802">
        <f>Q100*(1.25)</f>
        <v>0</v>
      </c>
      <c r="S100" s="803">
        <f>ROUNDUP((K100*M100),0)</f>
        <v>0</v>
      </c>
      <c r="T100" s="804">
        <f>ROUNDUP((S100*1.25),0)</f>
        <v>0</v>
      </c>
      <c r="U100" s="49">
        <f t="shared" si="1"/>
        <v>0</v>
      </c>
      <c r="V100" s="187"/>
      <c r="W100" s="187"/>
      <c r="Z100" s="188"/>
      <c r="AA100" s="188"/>
      <c r="AB100" s="188"/>
      <c r="AC100" s="188"/>
      <c r="AD100" s="188"/>
      <c r="AE100" s="188"/>
      <c r="AF100" s="188"/>
      <c r="AJ100" s="201"/>
      <c r="AK100" s="201"/>
      <c r="AL100" s="201"/>
      <c r="AM100" s="201"/>
      <c r="AN100" s="201"/>
      <c r="AO100" s="201"/>
      <c r="AR100" s="189"/>
      <c r="AS100" s="189"/>
      <c r="AT100" s="189"/>
      <c r="AU100" s="189"/>
      <c r="AV100" s="189"/>
      <c r="AW100" s="189"/>
      <c r="AZ100" s="811"/>
      <c r="BA100" s="811"/>
      <c r="BB100" s="811"/>
      <c r="BC100" s="811"/>
      <c r="BD100" s="811"/>
      <c r="BE100" s="811"/>
      <c r="BF100" s="811"/>
      <c r="BG100" s="811"/>
      <c r="BH100" s="811"/>
      <c r="BV100" s="806"/>
      <c r="BW100" s="806"/>
      <c r="BX100" s="806"/>
      <c r="BY100" s="806"/>
      <c r="BZ100" s="806"/>
      <c r="CA100" s="806"/>
      <c r="CC100" s="805"/>
      <c r="CD100" s="805"/>
      <c r="CE100" s="805"/>
      <c r="CG100" s="814"/>
      <c r="CH100" s="814"/>
      <c r="CI100" s="814"/>
      <c r="CJ100" s="814"/>
      <c r="CK100" s="814"/>
      <c r="CL100" s="814"/>
      <c r="CM100" s="814"/>
      <c r="CN100" s="814"/>
      <c r="CO100" s="814"/>
      <c r="CP100" s="814"/>
      <c r="CQ100" s="814"/>
      <c r="CR100" s="814"/>
      <c r="CS100" s="814"/>
      <c r="CT100" s="814"/>
      <c r="CU100" s="814"/>
      <c r="CV100" s="814"/>
      <c r="CW100" s="814"/>
      <c r="CX100" s="815"/>
      <c r="CZ100" s="807"/>
      <c r="DA100" s="807"/>
      <c r="DB100" s="807"/>
      <c r="DC100" s="807"/>
      <c r="DD100" s="807"/>
      <c r="DE100" s="807"/>
      <c r="DF100" s="807"/>
      <c r="DG100" s="807"/>
      <c r="DH100" s="807"/>
      <c r="DI100" s="807"/>
      <c r="DJ100" s="807"/>
      <c r="DK100" s="807"/>
      <c r="DL100" s="807"/>
      <c r="DM100" s="807"/>
      <c r="DN100" s="807"/>
      <c r="DO100" s="807"/>
      <c r="DP100" s="807"/>
      <c r="DQ100" s="808"/>
      <c r="DS100" s="809"/>
      <c r="DT100" s="809"/>
      <c r="DU100" s="809"/>
      <c r="DV100" s="809"/>
      <c r="DW100" s="809"/>
      <c r="DX100" s="809"/>
      <c r="DY100" s="809"/>
      <c r="DZ100" s="809"/>
      <c r="EA100" s="809"/>
      <c r="EC100" s="810"/>
      <c r="ED100" s="810"/>
      <c r="EE100" s="810"/>
      <c r="EF100" s="810"/>
      <c r="EG100" s="810"/>
      <c r="EH100" s="810"/>
      <c r="EI100" s="810"/>
      <c r="EJ100" s="810"/>
      <c r="EK100" s="810"/>
      <c r="EL100" s="810"/>
      <c r="EM100" s="810"/>
    </row>
    <row r="101" spans="2:143" ht="12" customHeight="1">
      <c r="B101" s="641"/>
      <c r="C101" s="40">
        <v>510</v>
      </c>
      <c r="D101" s="41" t="s">
        <v>367</v>
      </c>
      <c r="E101" s="42">
        <v>13</v>
      </c>
      <c r="F101" s="66">
        <v>0.66</v>
      </c>
      <c r="G101" s="46">
        <v>5.1</v>
      </c>
      <c r="H101" s="45">
        <v>151</v>
      </c>
      <c r="I101" s="46">
        <f>F101*G101</f>
        <v>3.366</v>
      </c>
      <c r="J101" s="47">
        <f>K101/I101</f>
        <v>48.722519310754606</v>
      </c>
      <c r="K101" s="796">
        <v>164</v>
      </c>
      <c r="L101" s="514"/>
      <c r="M101" s="797"/>
      <c r="N101" s="798" t="s">
        <v>180</v>
      </c>
      <c r="O101" s="799">
        <f>I101*M101</f>
        <v>0</v>
      </c>
      <c r="P101" s="800" t="s">
        <v>445</v>
      </c>
      <c r="Q101" s="801">
        <f>ROUNDUP((S101*(euro)),-2)</f>
        <v>0</v>
      </c>
      <c r="R101" s="802">
        <f>Q101*(1.25)</f>
        <v>0</v>
      </c>
      <c r="S101" s="803">
        <f>ROUNDUP((K101*M101),0)</f>
        <v>0</v>
      </c>
      <c r="T101" s="804">
        <f>ROUNDUP((S101*1.25),0)</f>
        <v>0</v>
      </c>
      <c r="U101" s="49">
        <f t="shared" si="1"/>
        <v>0</v>
      </c>
      <c r="V101" s="187"/>
      <c r="W101" s="187"/>
      <c r="Z101" s="188"/>
      <c r="AA101" s="188"/>
      <c r="AB101" s="188"/>
      <c r="AC101" s="188"/>
      <c r="AD101" s="188"/>
      <c r="AE101" s="188"/>
      <c r="AF101" s="188"/>
      <c r="AJ101" s="201"/>
      <c r="AK101" s="201"/>
      <c r="AL101" s="201"/>
      <c r="AM101" s="201"/>
      <c r="AN101" s="201"/>
      <c r="AO101" s="201"/>
      <c r="AR101" s="189"/>
      <c r="AS101" s="189"/>
      <c r="AT101" s="189"/>
      <c r="AU101" s="189"/>
      <c r="AV101" s="189"/>
      <c r="AW101" s="189"/>
      <c r="AZ101" s="811"/>
      <c r="BA101" s="811"/>
      <c r="BB101" s="811"/>
      <c r="BC101" s="811"/>
      <c r="BD101" s="811"/>
      <c r="BE101" s="811"/>
      <c r="BF101" s="811"/>
      <c r="BG101" s="811"/>
      <c r="BH101" s="811"/>
      <c r="BV101" s="806"/>
      <c r="BW101" s="806"/>
      <c r="BX101" s="806"/>
      <c r="BY101" s="806"/>
      <c r="BZ101" s="806"/>
      <c r="CA101" s="806"/>
      <c r="CC101" s="805"/>
      <c r="CD101" s="805"/>
      <c r="CE101" s="805"/>
      <c r="CG101" s="814"/>
      <c r="CH101" s="814"/>
      <c r="CI101" s="814"/>
      <c r="CJ101" s="814"/>
      <c r="CK101" s="814"/>
      <c r="CL101" s="814"/>
      <c r="CM101" s="814"/>
      <c r="CN101" s="814"/>
      <c r="CO101" s="814"/>
      <c r="CP101" s="814"/>
      <c r="CQ101" s="814"/>
      <c r="CR101" s="814"/>
      <c r="CS101" s="814"/>
      <c r="CT101" s="814"/>
      <c r="CU101" s="814"/>
      <c r="CV101" s="814"/>
      <c r="CW101" s="814"/>
      <c r="CX101" s="815"/>
      <c r="CZ101" s="807"/>
      <c r="DA101" s="807"/>
      <c r="DB101" s="807"/>
      <c r="DC101" s="807"/>
      <c r="DD101" s="807"/>
      <c r="DE101" s="807"/>
      <c r="DF101" s="807"/>
      <c r="DG101" s="807"/>
      <c r="DH101" s="807"/>
      <c r="DI101" s="807"/>
      <c r="DJ101" s="807"/>
      <c r="DK101" s="807"/>
      <c r="DL101" s="807"/>
      <c r="DM101" s="807"/>
      <c r="DN101" s="807"/>
      <c r="DO101" s="807"/>
      <c r="DP101" s="807"/>
      <c r="DQ101" s="808"/>
      <c r="DS101" s="809"/>
      <c r="DT101" s="809"/>
      <c r="DU101" s="809"/>
      <c r="DV101" s="809"/>
      <c r="DW101" s="809"/>
      <c r="DX101" s="809"/>
      <c r="DY101" s="809"/>
      <c r="DZ101" s="809"/>
      <c r="EA101" s="809"/>
      <c r="EC101" s="810"/>
      <c r="ED101" s="810"/>
      <c r="EE101" s="810"/>
      <c r="EF101" s="810"/>
      <c r="EG101" s="810"/>
      <c r="EH101" s="810"/>
      <c r="EI101" s="810"/>
      <c r="EJ101" s="810"/>
      <c r="EK101" s="810"/>
      <c r="EL101" s="810"/>
      <c r="EM101" s="810"/>
    </row>
    <row r="102" spans="2:83" ht="12" customHeight="1">
      <c r="B102" s="641"/>
      <c r="J102" s="180"/>
      <c r="K102" s="180"/>
      <c r="L102" s="1"/>
      <c r="M102" s="1"/>
      <c r="N102" s="181"/>
      <c r="O102" s="182"/>
      <c r="P102" s="183"/>
      <c r="U102" s="49">
        <f t="shared" si="1"/>
        <v>0</v>
      </c>
      <c r="AJ102" s="127"/>
      <c r="AK102" s="127"/>
      <c r="AL102" s="127"/>
      <c r="AM102" s="127"/>
      <c r="AN102" s="127"/>
      <c r="AO102" s="127"/>
      <c r="BV102" s="106"/>
      <c r="BW102" s="106"/>
      <c r="BX102" s="106"/>
      <c r="BY102" s="106"/>
      <c r="BZ102" s="106"/>
      <c r="CA102" s="106"/>
      <c r="CC102" s="141"/>
      <c r="CD102" s="141"/>
      <c r="CE102" s="141"/>
    </row>
    <row r="103" spans="2:143" ht="12" customHeight="1">
      <c r="B103" s="641"/>
      <c r="C103" s="40">
        <v>230</v>
      </c>
      <c r="D103" s="41" t="s">
        <v>368</v>
      </c>
      <c r="E103" s="42">
        <v>16</v>
      </c>
      <c r="F103" s="66">
        <v>0.66</v>
      </c>
      <c r="G103" s="46">
        <v>2.3</v>
      </c>
      <c r="H103" s="45">
        <v>85</v>
      </c>
      <c r="I103" s="46">
        <f>F103*G103</f>
        <v>1.518</v>
      </c>
      <c r="J103" s="47">
        <f>K103/I103</f>
        <v>61.26482213438735</v>
      </c>
      <c r="K103" s="796">
        <v>93</v>
      </c>
      <c r="L103" s="514"/>
      <c r="M103" s="797"/>
      <c r="N103" s="798" t="s">
        <v>180</v>
      </c>
      <c r="O103" s="799">
        <f>I103*M103</f>
        <v>0</v>
      </c>
      <c r="P103" s="800" t="s">
        <v>445</v>
      </c>
      <c r="Q103" s="801">
        <f>ROUNDUP((S103*(euro)),-2)</f>
        <v>0</v>
      </c>
      <c r="R103" s="802">
        <f>Q103*(1.25)</f>
        <v>0</v>
      </c>
      <c r="S103" s="803">
        <f>ROUNDUP((K103*M103),0)</f>
        <v>0</v>
      </c>
      <c r="T103" s="804">
        <f>ROUNDUP((S103*1.25),0)</f>
        <v>0</v>
      </c>
      <c r="U103" s="49">
        <f t="shared" si="1"/>
        <v>0</v>
      </c>
      <c r="V103" s="187"/>
      <c r="W103" s="187"/>
      <c r="Z103" s="188"/>
      <c r="AA103" s="188"/>
      <c r="AB103" s="188"/>
      <c r="AC103" s="188"/>
      <c r="AD103" s="188"/>
      <c r="AE103" s="188"/>
      <c r="AF103" s="188"/>
      <c r="AJ103" s="201"/>
      <c r="AK103" s="201"/>
      <c r="AL103" s="201"/>
      <c r="AM103" s="201"/>
      <c r="AN103" s="201"/>
      <c r="AO103" s="201"/>
      <c r="AR103" s="189"/>
      <c r="AS103" s="189"/>
      <c r="AT103" s="189"/>
      <c r="AU103" s="189"/>
      <c r="AV103" s="189"/>
      <c r="AW103" s="189"/>
      <c r="AZ103" s="811"/>
      <c r="BA103" s="811"/>
      <c r="BB103" s="811"/>
      <c r="BC103" s="811"/>
      <c r="BD103" s="811"/>
      <c r="BE103" s="811"/>
      <c r="BF103" s="811"/>
      <c r="BG103" s="811"/>
      <c r="BH103" s="811"/>
      <c r="BV103" s="806"/>
      <c r="BW103" s="806"/>
      <c r="BX103" s="806"/>
      <c r="BY103" s="806"/>
      <c r="BZ103" s="806"/>
      <c r="CA103" s="806"/>
      <c r="CC103" s="805"/>
      <c r="CD103" s="805"/>
      <c r="CE103" s="805"/>
      <c r="CG103" s="814"/>
      <c r="CH103" s="814"/>
      <c r="CI103" s="814"/>
      <c r="CJ103" s="814"/>
      <c r="CK103" s="814"/>
      <c r="CL103" s="814"/>
      <c r="CM103" s="814"/>
      <c r="CN103" s="814"/>
      <c r="CO103" s="814"/>
      <c r="CP103" s="814"/>
      <c r="CQ103" s="814"/>
      <c r="CR103" s="814"/>
      <c r="CS103" s="814"/>
      <c r="CT103" s="814"/>
      <c r="CU103" s="814"/>
      <c r="CV103" s="814"/>
      <c r="CW103" s="814"/>
      <c r="CX103" s="815"/>
      <c r="CZ103" s="807"/>
      <c r="DA103" s="807"/>
      <c r="DB103" s="807"/>
      <c r="DC103" s="807"/>
      <c r="DD103" s="807"/>
      <c r="DE103" s="807"/>
      <c r="DF103" s="807"/>
      <c r="DG103" s="807"/>
      <c r="DH103" s="807"/>
      <c r="DI103" s="807"/>
      <c r="DJ103" s="807"/>
      <c r="DK103" s="807"/>
      <c r="DL103" s="807"/>
      <c r="DM103" s="807"/>
      <c r="DN103" s="807"/>
      <c r="DO103" s="807"/>
      <c r="DP103" s="807"/>
      <c r="DQ103" s="808"/>
      <c r="DS103" s="809"/>
      <c r="DT103" s="809"/>
      <c r="DU103" s="809"/>
      <c r="DV103" s="809"/>
      <c r="DW103" s="809"/>
      <c r="DX103" s="809"/>
      <c r="DY103" s="809"/>
      <c r="DZ103" s="809"/>
      <c r="EA103" s="809"/>
      <c r="EC103" s="810"/>
      <c r="ED103" s="810"/>
      <c r="EE103" s="810"/>
      <c r="EF103" s="810"/>
      <c r="EG103" s="810"/>
      <c r="EH103" s="810"/>
      <c r="EI103" s="810"/>
      <c r="EJ103" s="810"/>
      <c r="EK103" s="810"/>
      <c r="EL103" s="810"/>
      <c r="EM103" s="810"/>
    </row>
    <row r="104" spans="2:143" ht="12" customHeight="1">
      <c r="B104" s="641"/>
      <c r="C104" s="40">
        <v>260</v>
      </c>
      <c r="D104" s="41" t="s">
        <v>369</v>
      </c>
      <c r="E104" s="42">
        <v>16</v>
      </c>
      <c r="F104" s="66">
        <v>0.66</v>
      </c>
      <c r="G104" s="46">
        <v>2.3</v>
      </c>
      <c r="H104" s="45">
        <v>95</v>
      </c>
      <c r="I104" s="46">
        <f>F104*G104</f>
        <v>1.518</v>
      </c>
      <c r="J104" s="47">
        <f>K104/I104</f>
        <v>67.85243741765481</v>
      </c>
      <c r="K104" s="796">
        <v>103</v>
      </c>
      <c r="L104" s="514"/>
      <c r="M104" s="797"/>
      <c r="N104" s="798" t="s">
        <v>180</v>
      </c>
      <c r="O104" s="799">
        <f>I104*M104</f>
        <v>0</v>
      </c>
      <c r="P104" s="800" t="s">
        <v>445</v>
      </c>
      <c r="Q104" s="801">
        <f>ROUNDUP((S104*(euro)),-2)</f>
        <v>0</v>
      </c>
      <c r="R104" s="802">
        <f>Q104*(1.25)</f>
        <v>0</v>
      </c>
      <c r="S104" s="803">
        <f>ROUNDUP((K104*M104),0)</f>
        <v>0</v>
      </c>
      <c r="T104" s="804">
        <f>ROUNDUP((S104*1.25),0)</f>
        <v>0</v>
      </c>
      <c r="U104" s="49">
        <f t="shared" si="1"/>
        <v>0</v>
      </c>
      <c r="V104" s="187"/>
      <c r="W104" s="187"/>
      <c r="Z104" s="188"/>
      <c r="AA104" s="188"/>
      <c r="AB104" s="188"/>
      <c r="AC104" s="188"/>
      <c r="AD104" s="188"/>
      <c r="AE104" s="188"/>
      <c r="AF104" s="188"/>
      <c r="AJ104" s="201"/>
      <c r="AK104" s="201"/>
      <c r="AL104" s="201"/>
      <c r="AM104" s="201"/>
      <c r="AN104" s="201"/>
      <c r="AO104" s="201"/>
      <c r="AR104" s="189"/>
      <c r="AS104" s="189"/>
      <c r="AT104" s="189"/>
      <c r="AU104" s="189"/>
      <c r="AV104" s="189"/>
      <c r="AW104" s="189"/>
      <c r="AZ104" s="811"/>
      <c r="BA104" s="811"/>
      <c r="BB104" s="811"/>
      <c r="BC104" s="811"/>
      <c r="BD104" s="811"/>
      <c r="BE104" s="811"/>
      <c r="BF104" s="811"/>
      <c r="BG104" s="811"/>
      <c r="BH104" s="811"/>
      <c r="BV104" s="806"/>
      <c r="BW104" s="806"/>
      <c r="BX104" s="806"/>
      <c r="BY104" s="806"/>
      <c r="BZ104" s="806"/>
      <c r="CA104" s="806"/>
      <c r="CC104" s="805"/>
      <c r="CD104" s="805"/>
      <c r="CE104" s="805"/>
      <c r="CG104" s="814"/>
      <c r="CH104" s="814"/>
      <c r="CI104" s="814"/>
      <c r="CJ104" s="814"/>
      <c r="CK104" s="814"/>
      <c r="CL104" s="814"/>
      <c r="CM104" s="814"/>
      <c r="CN104" s="814"/>
      <c r="CO104" s="814"/>
      <c r="CP104" s="814"/>
      <c r="CQ104" s="814"/>
      <c r="CR104" s="814"/>
      <c r="CS104" s="814"/>
      <c r="CT104" s="814"/>
      <c r="CU104" s="814"/>
      <c r="CV104" s="814"/>
      <c r="CW104" s="814"/>
      <c r="CX104" s="815"/>
      <c r="CZ104" s="807"/>
      <c r="DA104" s="807"/>
      <c r="DB104" s="807"/>
      <c r="DC104" s="807"/>
      <c r="DD104" s="807"/>
      <c r="DE104" s="807"/>
      <c r="DF104" s="807"/>
      <c r="DG104" s="807"/>
      <c r="DH104" s="807"/>
      <c r="DI104" s="807"/>
      <c r="DJ104" s="807"/>
      <c r="DK104" s="807"/>
      <c r="DL104" s="807"/>
      <c r="DM104" s="807"/>
      <c r="DN104" s="807"/>
      <c r="DO104" s="807"/>
      <c r="DP104" s="807"/>
      <c r="DQ104" s="808"/>
      <c r="DS104" s="809"/>
      <c r="DT104" s="809"/>
      <c r="DU104" s="809"/>
      <c r="DV104" s="809"/>
      <c r="DW104" s="809"/>
      <c r="DX104" s="809"/>
      <c r="DY104" s="809"/>
      <c r="DZ104" s="809"/>
      <c r="EA104" s="809"/>
      <c r="EC104" s="810"/>
      <c r="ED104" s="810"/>
      <c r="EE104" s="810"/>
      <c r="EF104" s="810"/>
      <c r="EG104" s="810"/>
      <c r="EH104" s="810"/>
      <c r="EI104" s="810"/>
      <c r="EJ104" s="810"/>
      <c r="EK104" s="810"/>
      <c r="EL104" s="810"/>
      <c r="EM104" s="810"/>
    </row>
    <row r="105" spans="2:143" ht="12" customHeight="1">
      <c r="B105" s="641"/>
      <c r="C105" s="40">
        <v>310</v>
      </c>
      <c r="D105" s="41" t="s">
        <v>370</v>
      </c>
      <c r="E105" s="42">
        <v>16</v>
      </c>
      <c r="F105" s="66">
        <v>0.66</v>
      </c>
      <c r="G105" s="46">
        <v>2.3</v>
      </c>
      <c r="H105" s="45">
        <v>113</v>
      </c>
      <c r="I105" s="46">
        <f>F105*G105</f>
        <v>1.518</v>
      </c>
      <c r="J105" s="47">
        <f>K105/I105</f>
        <v>79.05138339920948</v>
      </c>
      <c r="K105" s="796">
        <v>120</v>
      </c>
      <c r="L105" s="514"/>
      <c r="M105" s="797"/>
      <c r="N105" s="798" t="s">
        <v>180</v>
      </c>
      <c r="O105" s="799">
        <f>I105*M105</f>
        <v>0</v>
      </c>
      <c r="P105" s="800" t="s">
        <v>445</v>
      </c>
      <c r="Q105" s="801">
        <f>ROUNDUP((S105*(euro)),-2)</f>
        <v>0</v>
      </c>
      <c r="R105" s="802">
        <f>Q105*(1.25)</f>
        <v>0</v>
      </c>
      <c r="S105" s="803">
        <f>ROUNDUP((K105*M105),0)</f>
        <v>0</v>
      </c>
      <c r="T105" s="804">
        <f>ROUNDUP((S105*1.25),0)</f>
        <v>0</v>
      </c>
      <c r="U105" s="49">
        <f t="shared" si="1"/>
        <v>0</v>
      </c>
      <c r="V105" s="187"/>
      <c r="W105" s="187"/>
      <c r="Z105" s="188"/>
      <c r="AA105" s="188"/>
      <c r="AB105" s="188"/>
      <c r="AC105" s="188"/>
      <c r="AD105" s="188"/>
      <c r="AE105" s="188"/>
      <c r="AF105" s="188"/>
      <c r="AJ105" s="201"/>
      <c r="AK105" s="201"/>
      <c r="AL105" s="201"/>
      <c r="AM105" s="201"/>
      <c r="AN105" s="201"/>
      <c r="AO105" s="201"/>
      <c r="AR105" s="189"/>
      <c r="AS105" s="189"/>
      <c r="AT105" s="189"/>
      <c r="AU105" s="189"/>
      <c r="AV105" s="189"/>
      <c r="AW105" s="189"/>
      <c r="AZ105" s="811"/>
      <c r="BA105" s="811"/>
      <c r="BB105" s="811"/>
      <c r="BC105" s="811"/>
      <c r="BD105" s="811"/>
      <c r="BE105" s="811"/>
      <c r="BF105" s="811"/>
      <c r="BG105" s="811"/>
      <c r="BH105" s="811"/>
      <c r="BV105" s="806"/>
      <c r="BW105" s="806"/>
      <c r="BX105" s="806"/>
      <c r="BY105" s="806"/>
      <c r="BZ105" s="806"/>
      <c r="CA105" s="806"/>
      <c r="CC105" s="805"/>
      <c r="CD105" s="805"/>
      <c r="CE105" s="805"/>
      <c r="CG105" s="814"/>
      <c r="CH105" s="814"/>
      <c r="CI105" s="814"/>
      <c r="CJ105" s="814"/>
      <c r="CK105" s="814"/>
      <c r="CL105" s="814"/>
      <c r="CM105" s="814"/>
      <c r="CN105" s="814"/>
      <c r="CO105" s="814"/>
      <c r="CP105" s="814"/>
      <c r="CQ105" s="814"/>
      <c r="CR105" s="814"/>
      <c r="CS105" s="814"/>
      <c r="CT105" s="814"/>
      <c r="CU105" s="814"/>
      <c r="CV105" s="814"/>
      <c r="CW105" s="814"/>
      <c r="CX105" s="815"/>
      <c r="CZ105" s="807"/>
      <c r="DA105" s="807"/>
      <c r="DB105" s="807"/>
      <c r="DC105" s="807"/>
      <c r="DD105" s="807"/>
      <c r="DE105" s="807"/>
      <c r="DF105" s="807"/>
      <c r="DG105" s="807"/>
      <c r="DH105" s="807"/>
      <c r="DI105" s="807"/>
      <c r="DJ105" s="807"/>
      <c r="DK105" s="807"/>
      <c r="DL105" s="807"/>
      <c r="DM105" s="807"/>
      <c r="DN105" s="807"/>
      <c r="DO105" s="807"/>
      <c r="DP105" s="807"/>
      <c r="DQ105" s="808"/>
      <c r="DS105" s="809"/>
      <c r="DT105" s="809"/>
      <c r="DU105" s="809"/>
      <c r="DV105" s="809"/>
      <c r="DW105" s="809"/>
      <c r="DX105" s="809"/>
      <c r="DY105" s="809"/>
      <c r="DZ105" s="809"/>
      <c r="EA105" s="809"/>
      <c r="EC105" s="810"/>
      <c r="ED105" s="810"/>
      <c r="EE105" s="810"/>
      <c r="EF105" s="810"/>
      <c r="EG105" s="810"/>
      <c r="EH105" s="810"/>
      <c r="EI105" s="810"/>
      <c r="EJ105" s="810"/>
      <c r="EK105" s="810"/>
      <c r="EL105" s="810"/>
      <c r="EM105" s="810"/>
    </row>
    <row r="106" spans="2:143" ht="12" customHeight="1">
      <c r="B106" s="641"/>
      <c r="C106" s="40">
        <v>385</v>
      </c>
      <c r="D106" s="41" t="s">
        <v>371</v>
      </c>
      <c r="E106" s="42">
        <v>16</v>
      </c>
      <c r="F106" s="66">
        <v>0.66</v>
      </c>
      <c r="G106" s="46">
        <v>3.85</v>
      </c>
      <c r="H106" s="45">
        <v>139</v>
      </c>
      <c r="I106" s="46">
        <f>F106*G106</f>
        <v>2.5410000000000004</v>
      </c>
      <c r="J106" s="47">
        <f>K106/I106</f>
        <v>56.670602125147575</v>
      </c>
      <c r="K106" s="796">
        <v>144</v>
      </c>
      <c r="L106" s="514"/>
      <c r="M106" s="797"/>
      <c r="N106" s="798" t="s">
        <v>180</v>
      </c>
      <c r="O106" s="799">
        <f>I106*M106</f>
        <v>0</v>
      </c>
      <c r="P106" s="800" t="s">
        <v>445</v>
      </c>
      <c r="Q106" s="801">
        <f>ROUNDUP((S106*(euro)),-2)</f>
        <v>0</v>
      </c>
      <c r="R106" s="802">
        <f>Q106*(1.25)</f>
        <v>0</v>
      </c>
      <c r="S106" s="803">
        <f>ROUNDUP((K106*M106),0)</f>
        <v>0</v>
      </c>
      <c r="T106" s="804">
        <f>ROUNDUP((S106*1.25),0)</f>
        <v>0</v>
      </c>
      <c r="U106" s="49">
        <f t="shared" si="1"/>
        <v>0</v>
      </c>
      <c r="V106" s="187"/>
      <c r="W106" s="187"/>
      <c r="Z106" s="188"/>
      <c r="AA106" s="188"/>
      <c r="AB106" s="188"/>
      <c r="AC106" s="188"/>
      <c r="AD106" s="188"/>
      <c r="AE106" s="188"/>
      <c r="AF106" s="188"/>
      <c r="AJ106" s="201"/>
      <c r="AK106" s="201"/>
      <c r="AL106" s="201"/>
      <c r="AM106" s="201"/>
      <c r="AN106" s="201"/>
      <c r="AO106" s="201"/>
      <c r="AR106" s="189"/>
      <c r="AS106" s="189"/>
      <c r="AT106" s="189"/>
      <c r="AU106" s="189"/>
      <c r="AV106" s="189"/>
      <c r="AW106" s="189"/>
      <c r="AZ106" s="811"/>
      <c r="BA106" s="811"/>
      <c r="BB106" s="811"/>
      <c r="BC106" s="811"/>
      <c r="BD106" s="811"/>
      <c r="BE106" s="811"/>
      <c r="BF106" s="811"/>
      <c r="BG106" s="811"/>
      <c r="BH106" s="811"/>
      <c r="BV106" s="806"/>
      <c r="BW106" s="806"/>
      <c r="BX106" s="806"/>
      <c r="BY106" s="806"/>
      <c r="BZ106" s="806"/>
      <c r="CA106" s="806"/>
      <c r="CC106" s="805"/>
      <c r="CD106" s="805"/>
      <c r="CE106" s="805"/>
      <c r="CG106" s="814"/>
      <c r="CH106" s="814"/>
      <c r="CI106" s="814"/>
      <c r="CJ106" s="814"/>
      <c r="CK106" s="814"/>
      <c r="CL106" s="814"/>
      <c r="CM106" s="814"/>
      <c r="CN106" s="814"/>
      <c r="CO106" s="814"/>
      <c r="CP106" s="814"/>
      <c r="CQ106" s="814"/>
      <c r="CR106" s="814"/>
      <c r="CS106" s="814"/>
      <c r="CT106" s="814"/>
      <c r="CU106" s="814"/>
      <c r="CV106" s="814"/>
      <c r="CW106" s="814"/>
      <c r="CX106" s="815"/>
      <c r="CZ106" s="807"/>
      <c r="DA106" s="807"/>
      <c r="DB106" s="807"/>
      <c r="DC106" s="807"/>
      <c r="DD106" s="807"/>
      <c r="DE106" s="807"/>
      <c r="DF106" s="807"/>
      <c r="DG106" s="807"/>
      <c r="DH106" s="807"/>
      <c r="DI106" s="807"/>
      <c r="DJ106" s="807"/>
      <c r="DK106" s="807"/>
      <c r="DL106" s="807"/>
      <c r="DM106" s="807"/>
      <c r="DN106" s="807"/>
      <c r="DO106" s="807"/>
      <c r="DP106" s="807"/>
      <c r="DQ106" s="808"/>
      <c r="DS106" s="809"/>
      <c r="DT106" s="809"/>
      <c r="DU106" s="809"/>
      <c r="DV106" s="809"/>
      <c r="DW106" s="809"/>
      <c r="DX106" s="809"/>
      <c r="DY106" s="809"/>
      <c r="DZ106" s="809"/>
      <c r="EA106" s="809"/>
      <c r="EC106" s="810"/>
      <c r="ED106" s="810"/>
      <c r="EE106" s="810"/>
      <c r="EF106" s="810"/>
      <c r="EG106" s="810"/>
      <c r="EH106" s="810"/>
      <c r="EI106" s="810"/>
      <c r="EJ106" s="810"/>
      <c r="EK106" s="810"/>
      <c r="EL106" s="810"/>
      <c r="EM106" s="810"/>
    </row>
    <row r="107" spans="2:143" ht="12" customHeight="1">
      <c r="B107" s="641"/>
      <c r="C107" s="40">
        <v>510</v>
      </c>
      <c r="D107" s="41" t="s">
        <v>372</v>
      </c>
      <c r="E107" s="42">
        <v>16</v>
      </c>
      <c r="F107" s="66">
        <v>0.66</v>
      </c>
      <c r="G107" s="46">
        <v>5.1</v>
      </c>
      <c r="H107" s="45">
        <v>182</v>
      </c>
      <c r="I107" s="46">
        <f>F107*G107</f>
        <v>3.366</v>
      </c>
      <c r="J107" s="47">
        <f>K107/I107</f>
        <v>53.77302436125965</v>
      </c>
      <c r="K107" s="796">
        <v>181</v>
      </c>
      <c r="L107" s="514"/>
      <c r="M107" s="797"/>
      <c r="N107" s="798" t="s">
        <v>180</v>
      </c>
      <c r="O107" s="799">
        <f>I107*M107</f>
        <v>0</v>
      </c>
      <c r="P107" s="800" t="s">
        <v>445</v>
      </c>
      <c r="Q107" s="801">
        <f>ROUNDUP((S107*(euro)),-2)</f>
        <v>0</v>
      </c>
      <c r="R107" s="802">
        <f>Q107*(1.25)</f>
        <v>0</v>
      </c>
      <c r="S107" s="803">
        <f>ROUNDUP((K107*M107),0)</f>
        <v>0</v>
      </c>
      <c r="T107" s="804">
        <f>ROUNDUP((S107*1.25),0)</f>
        <v>0</v>
      </c>
      <c r="U107" s="49">
        <f t="shared" si="1"/>
        <v>0</v>
      </c>
      <c r="V107" s="187"/>
      <c r="W107" s="187"/>
      <c r="Z107" s="188"/>
      <c r="AA107" s="188"/>
      <c r="AB107" s="188"/>
      <c r="AC107" s="188"/>
      <c r="AD107" s="188"/>
      <c r="AE107" s="188"/>
      <c r="AF107" s="188"/>
      <c r="AJ107" s="201"/>
      <c r="AK107" s="201"/>
      <c r="AL107" s="201"/>
      <c r="AM107" s="201"/>
      <c r="AN107" s="201"/>
      <c r="AO107" s="201"/>
      <c r="AR107" s="189"/>
      <c r="AS107" s="189"/>
      <c r="AT107" s="189"/>
      <c r="AU107" s="189"/>
      <c r="AV107" s="189"/>
      <c r="AW107" s="189"/>
      <c r="AZ107" s="811"/>
      <c r="BA107" s="811"/>
      <c r="BB107" s="811"/>
      <c r="BC107" s="811"/>
      <c r="BD107" s="811"/>
      <c r="BE107" s="811"/>
      <c r="BF107" s="811"/>
      <c r="BG107" s="811"/>
      <c r="BH107" s="811"/>
      <c r="BV107" s="806"/>
      <c r="BW107" s="806"/>
      <c r="BX107" s="806"/>
      <c r="BY107" s="806"/>
      <c r="BZ107" s="806"/>
      <c r="CA107" s="806"/>
      <c r="CC107" s="805"/>
      <c r="CD107" s="805"/>
      <c r="CE107" s="805"/>
      <c r="CG107" s="814"/>
      <c r="CH107" s="814"/>
      <c r="CI107" s="814"/>
      <c r="CJ107" s="814"/>
      <c r="CK107" s="814"/>
      <c r="CL107" s="814"/>
      <c r="CM107" s="814"/>
      <c r="CN107" s="814"/>
      <c r="CO107" s="814"/>
      <c r="CP107" s="814"/>
      <c r="CQ107" s="814"/>
      <c r="CR107" s="814"/>
      <c r="CS107" s="814"/>
      <c r="CT107" s="814"/>
      <c r="CU107" s="814"/>
      <c r="CV107" s="814"/>
      <c r="CW107" s="814"/>
      <c r="CX107" s="815"/>
      <c r="CZ107" s="807"/>
      <c r="DA107" s="807"/>
      <c r="DB107" s="807"/>
      <c r="DC107" s="807"/>
      <c r="DD107" s="807"/>
      <c r="DE107" s="807"/>
      <c r="DF107" s="807"/>
      <c r="DG107" s="807"/>
      <c r="DH107" s="807"/>
      <c r="DI107" s="807"/>
      <c r="DJ107" s="807"/>
      <c r="DK107" s="807"/>
      <c r="DL107" s="807"/>
      <c r="DM107" s="807"/>
      <c r="DN107" s="807"/>
      <c r="DO107" s="807"/>
      <c r="DP107" s="807"/>
      <c r="DQ107" s="808"/>
      <c r="DS107" s="809"/>
      <c r="DT107" s="809"/>
      <c r="DU107" s="809"/>
      <c r="DV107" s="809"/>
      <c r="DW107" s="809"/>
      <c r="DX107" s="809"/>
      <c r="DY107" s="809"/>
      <c r="DZ107" s="809"/>
      <c r="EA107" s="809"/>
      <c r="EC107" s="810"/>
      <c r="ED107" s="810"/>
      <c r="EE107" s="810"/>
      <c r="EF107" s="810"/>
      <c r="EG107" s="810"/>
      <c r="EH107" s="810"/>
      <c r="EI107" s="810"/>
      <c r="EJ107" s="810"/>
      <c r="EK107" s="810"/>
      <c r="EL107" s="810"/>
      <c r="EM107" s="810"/>
    </row>
    <row r="108" spans="1:72" ht="12" customHeight="1">
      <c r="A108" s="564" t="s">
        <v>721</v>
      </c>
      <c r="B108" s="537"/>
      <c r="J108" s="736" t="s">
        <v>720</v>
      </c>
      <c r="K108" s="512"/>
      <c r="L108" s="1"/>
      <c r="M108" s="1"/>
      <c r="O108" s="1091">
        <f>SUM(O85:O107)</f>
        <v>0</v>
      </c>
      <c r="BR108" s="141"/>
      <c r="BS108" s="141"/>
      <c r="BT108" s="141"/>
    </row>
    <row r="109" spans="1:72" s="492" customFormat="1" ht="26.25" customHeight="1">
      <c r="A109" s="568"/>
      <c r="B109" s="544"/>
      <c r="C109" s="559" t="s">
        <v>609</v>
      </c>
      <c r="D109" s="552"/>
      <c r="E109" s="552"/>
      <c r="F109" s="552"/>
      <c r="G109" s="547"/>
      <c r="H109" s="546"/>
      <c r="I109" s="547"/>
      <c r="J109" s="546"/>
      <c r="K109" s="546"/>
      <c r="L109" s="548"/>
      <c r="M109" s="548"/>
      <c r="N109" s="546"/>
      <c r="O109" s="549"/>
      <c r="P109" s="546"/>
      <c r="Q109" s="549"/>
      <c r="R109" s="546"/>
      <c r="S109" s="549"/>
      <c r="T109" s="546"/>
      <c r="U109" s="550"/>
      <c r="V109" s="551"/>
      <c r="W109" s="551"/>
      <c r="X109" s="551"/>
      <c r="Y109" s="551"/>
      <c r="Z109" s="551"/>
      <c r="AA109" s="551"/>
      <c r="AB109" s="551"/>
      <c r="AC109" s="551"/>
      <c r="AD109" s="551"/>
      <c r="AE109" s="551"/>
      <c r="AF109" s="551"/>
      <c r="AG109" s="551"/>
      <c r="AH109" s="551"/>
      <c r="AI109" s="551"/>
      <c r="AJ109" s="551"/>
      <c r="AK109" s="551"/>
      <c r="AL109" s="551"/>
      <c r="AM109" s="551"/>
      <c r="AN109" s="551"/>
      <c r="AO109" s="551"/>
      <c r="AP109" s="551"/>
      <c r="AQ109" s="551"/>
      <c r="AR109" s="551"/>
      <c r="AS109" s="551"/>
      <c r="AT109" s="551"/>
      <c r="AU109" s="551"/>
      <c r="AV109" s="551"/>
      <c r="AW109" s="551"/>
      <c r="AX109" s="551"/>
      <c r="AY109" s="551"/>
      <c r="AZ109" s="551"/>
      <c r="BA109" s="551"/>
      <c r="BB109" s="551"/>
      <c r="BC109" s="551"/>
      <c r="BD109" s="551"/>
      <c r="BE109" s="551"/>
      <c r="BF109" s="551"/>
      <c r="BG109" s="551"/>
      <c r="BH109" s="551"/>
      <c r="BP109" s="308"/>
      <c r="BQ109" s="308"/>
      <c r="BR109" s="308"/>
      <c r="BS109" s="308"/>
      <c r="BT109" s="308"/>
    </row>
    <row r="110" spans="3:143" ht="35.25" customHeight="1">
      <c r="C110" s="56"/>
      <c r="D110" s="56" t="s">
        <v>172</v>
      </c>
      <c r="E110" s="194" t="s">
        <v>301</v>
      </c>
      <c r="F110" s="194" t="s">
        <v>232</v>
      </c>
      <c r="G110" s="195" t="s">
        <v>231</v>
      </c>
      <c r="H110" s="196" t="s">
        <v>234</v>
      </c>
      <c r="I110" s="197" t="s">
        <v>179</v>
      </c>
      <c r="J110" s="196" t="s">
        <v>235</v>
      </c>
      <c r="K110" s="196" t="s">
        <v>259</v>
      </c>
      <c r="L110" s="515"/>
      <c r="M110" s="816"/>
      <c r="N110" s="817"/>
      <c r="O110" s="818" t="s">
        <v>236</v>
      </c>
      <c r="P110" s="819"/>
      <c r="Q110" s="820" t="s">
        <v>237</v>
      </c>
      <c r="R110" s="821" t="s">
        <v>238</v>
      </c>
      <c r="S110" s="822" t="s">
        <v>239</v>
      </c>
      <c r="T110" s="823" t="s">
        <v>240</v>
      </c>
      <c r="V110" s="141"/>
      <c r="W110" s="141"/>
      <c r="Y110" s="198"/>
      <c r="Z110" s="198"/>
      <c r="AA110" s="198"/>
      <c r="AB110" s="198"/>
      <c r="AC110" s="198"/>
      <c r="AD110" s="198"/>
      <c r="AE110" s="198"/>
      <c r="AF110" s="198"/>
      <c r="AH110" s="198"/>
      <c r="AI110" s="198"/>
      <c r="AJ110" s="198"/>
      <c r="AK110" s="198"/>
      <c r="AL110" s="198"/>
      <c r="AM110" s="198"/>
      <c r="AN110" s="198"/>
      <c r="AO110" s="198"/>
      <c r="AQ110" s="198"/>
      <c r="AR110" s="198"/>
      <c r="AS110" s="198"/>
      <c r="AT110" s="198"/>
      <c r="AU110" s="198"/>
      <c r="AV110" s="198"/>
      <c r="AW110" s="198"/>
      <c r="AY110" s="198"/>
      <c r="AZ110" s="198"/>
      <c r="BA110" s="198"/>
      <c r="BB110" s="198"/>
      <c r="BC110" s="198"/>
      <c r="BD110" s="198"/>
      <c r="BE110" s="198"/>
      <c r="BF110" s="198"/>
      <c r="BG110" s="198"/>
      <c r="BH110" s="198"/>
      <c r="BS110" s="825"/>
      <c r="BT110" s="825"/>
      <c r="BU110" s="825"/>
      <c r="BV110" s="825"/>
      <c r="BW110" s="825"/>
      <c r="BX110" s="825"/>
      <c r="BY110" s="825"/>
      <c r="BZ110" s="825"/>
      <c r="CA110" s="825"/>
      <c r="CB110" s="825"/>
      <c r="CC110" s="825"/>
      <c r="CD110" s="825"/>
      <c r="CE110" s="825"/>
      <c r="CF110" s="825"/>
      <c r="CG110" s="825"/>
      <c r="CH110" s="825"/>
      <c r="CI110" s="826"/>
      <c r="CK110" s="827"/>
      <c r="CL110" s="827"/>
      <c r="CM110" s="827"/>
      <c r="CN110" s="827"/>
      <c r="CO110" s="827"/>
      <c r="CP110" s="827"/>
      <c r="CQ110" s="827"/>
      <c r="CR110" s="827"/>
      <c r="CS110" s="827"/>
      <c r="CU110" s="828"/>
      <c r="CV110" s="828"/>
      <c r="CW110" s="828"/>
      <c r="CX110" s="828"/>
      <c r="EG110" s="828"/>
      <c r="EH110" s="828"/>
      <c r="EI110" s="828"/>
      <c r="EJ110" s="828"/>
      <c r="EK110" s="828"/>
      <c r="EL110" s="828"/>
      <c r="EM110" s="828"/>
    </row>
    <row r="111" spans="4:143" ht="12" customHeight="1">
      <c r="D111" s="200" t="s">
        <v>632</v>
      </c>
      <c r="E111" s="62" t="s">
        <v>170</v>
      </c>
      <c r="F111" s="194"/>
      <c r="G111" s="195"/>
      <c r="H111" s="196"/>
      <c r="I111" s="197"/>
      <c r="J111" s="196"/>
      <c r="K111" s="196"/>
      <c r="L111" s="515"/>
      <c r="M111" s="816"/>
      <c r="N111" s="775"/>
      <c r="O111" s="818"/>
      <c r="P111" s="819"/>
      <c r="Q111" s="820"/>
      <c r="R111" s="821"/>
      <c r="S111" s="829"/>
      <c r="T111" s="830"/>
      <c r="U111" s="49">
        <f aca="true" t="shared" si="2" ref="U111:U134">H111*M111</f>
        <v>0</v>
      </c>
      <c r="V111" s="141"/>
      <c r="W111" s="141"/>
      <c r="Y111" s="198"/>
      <c r="Z111" s="198"/>
      <c r="AA111" s="198"/>
      <c r="AB111" s="198"/>
      <c r="AC111" s="198"/>
      <c r="AD111" s="198"/>
      <c r="AE111" s="198"/>
      <c r="AF111" s="198"/>
      <c r="AH111" s="198"/>
      <c r="AI111" s="198"/>
      <c r="AJ111" s="198"/>
      <c r="AK111" s="198"/>
      <c r="AL111" s="198"/>
      <c r="AM111" s="198"/>
      <c r="AN111" s="198"/>
      <c r="AO111" s="198"/>
      <c r="AQ111" s="198"/>
      <c r="AR111" s="198"/>
      <c r="AS111" s="198"/>
      <c r="AT111" s="198"/>
      <c r="AU111" s="198"/>
      <c r="AV111" s="198"/>
      <c r="AW111" s="198"/>
      <c r="AY111" s="198"/>
      <c r="AZ111" s="198"/>
      <c r="BA111" s="198"/>
      <c r="BB111" s="198"/>
      <c r="BC111" s="198"/>
      <c r="BD111" s="198"/>
      <c r="BE111" s="198"/>
      <c r="BF111" s="198"/>
      <c r="BG111" s="198"/>
      <c r="BH111" s="198"/>
      <c r="BT111" s="825"/>
      <c r="BU111" s="825"/>
      <c r="BV111" s="825"/>
      <c r="BW111" s="825"/>
      <c r="BX111" s="825"/>
      <c r="BY111" s="825"/>
      <c r="BZ111" s="825"/>
      <c r="CA111" s="825"/>
      <c r="CB111" s="825"/>
      <c r="CC111" s="825"/>
      <c r="CD111" s="825"/>
      <c r="CE111" s="825"/>
      <c r="CF111" s="825"/>
      <c r="CG111" s="825"/>
      <c r="CH111" s="825"/>
      <c r="CI111" s="826"/>
      <c r="CK111" s="827"/>
      <c r="CL111" s="827"/>
      <c r="CM111" s="827"/>
      <c r="CN111" s="827"/>
      <c r="CO111" s="827"/>
      <c r="CP111" s="827"/>
      <c r="CQ111" s="827"/>
      <c r="CR111" s="827"/>
      <c r="CS111" s="827"/>
      <c r="CU111" s="828"/>
      <c r="CV111" s="828"/>
      <c r="CW111" s="828"/>
      <c r="CX111" s="828"/>
      <c r="EG111" s="828"/>
      <c r="EH111" s="828"/>
      <c r="EI111" s="828"/>
      <c r="EJ111" s="828"/>
      <c r="EK111" s="828"/>
      <c r="EL111" s="828"/>
      <c r="EM111" s="828"/>
    </row>
    <row r="112" spans="2:143" ht="12" customHeight="1">
      <c r="B112" s="643" t="s">
        <v>804</v>
      </c>
      <c r="C112" s="40">
        <v>230</v>
      </c>
      <c r="D112" s="41" t="s">
        <v>373</v>
      </c>
      <c r="E112" s="42">
        <v>7</v>
      </c>
      <c r="F112" s="66">
        <v>0.66</v>
      </c>
      <c r="G112" s="46">
        <v>2.3</v>
      </c>
      <c r="H112" s="45">
        <v>43</v>
      </c>
      <c r="I112" s="46">
        <f>F112*G112</f>
        <v>1.518</v>
      </c>
      <c r="J112" s="47">
        <f>K112/I112</f>
        <v>44.79578392621871</v>
      </c>
      <c r="K112" s="796">
        <v>68</v>
      </c>
      <c r="L112" s="514"/>
      <c r="M112" s="797"/>
      <c r="N112" s="798" t="s">
        <v>180</v>
      </c>
      <c r="O112" s="799">
        <f>I112*M112</f>
        <v>0</v>
      </c>
      <c r="P112" s="800" t="s">
        <v>445</v>
      </c>
      <c r="Q112" s="801">
        <f>ROUNDUP((S112*(euro)),-2)</f>
        <v>0</v>
      </c>
      <c r="R112" s="802">
        <f>Q112*(1.25)</f>
        <v>0</v>
      </c>
      <c r="S112" s="803">
        <f>ROUNDUP((K112*M112),0)</f>
        <v>0</v>
      </c>
      <c r="T112" s="804">
        <f>ROUNDUP((S112*1.25),0)</f>
        <v>0</v>
      </c>
      <c r="U112" s="49">
        <f t="shared" si="2"/>
        <v>0</v>
      </c>
      <c r="V112" s="187"/>
      <c r="W112" s="187"/>
      <c r="Y112" s="188"/>
      <c r="Z112" s="188"/>
      <c r="AA112" s="188"/>
      <c r="AB112" s="188"/>
      <c r="AC112" s="188"/>
      <c r="AD112" s="188"/>
      <c r="AE112" s="188"/>
      <c r="AF112" s="188"/>
      <c r="AH112" s="201"/>
      <c r="AI112" s="201"/>
      <c r="AJ112" s="201"/>
      <c r="AK112" s="201"/>
      <c r="AL112" s="201"/>
      <c r="AM112" s="201"/>
      <c r="AN112" s="201"/>
      <c r="AO112" s="201"/>
      <c r="AQ112" s="189"/>
      <c r="AR112" s="189"/>
      <c r="AS112" s="189"/>
      <c r="AT112" s="189"/>
      <c r="AU112" s="189"/>
      <c r="AV112" s="189"/>
      <c r="AW112" s="189"/>
      <c r="AY112" s="811"/>
      <c r="AZ112" s="811"/>
      <c r="BA112" s="811"/>
      <c r="BB112" s="811"/>
      <c r="BC112" s="811"/>
      <c r="BD112" s="811"/>
      <c r="BE112" s="811"/>
      <c r="BF112" s="811"/>
      <c r="BG112" s="811"/>
      <c r="BH112" s="811"/>
      <c r="BT112" s="807"/>
      <c r="BU112" s="807"/>
      <c r="BV112" s="807"/>
      <c r="BW112" s="807"/>
      <c r="BX112" s="807"/>
      <c r="BY112" s="807"/>
      <c r="BZ112" s="807"/>
      <c r="CA112" s="807"/>
      <c r="CB112" s="807"/>
      <c r="CC112" s="807"/>
      <c r="CD112" s="807"/>
      <c r="CE112" s="807"/>
      <c r="CF112" s="807"/>
      <c r="CG112" s="807"/>
      <c r="CH112" s="807"/>
      <c r="CI112" s="808"/>
      <c r="CK112" s="809"/>
      <c r="CL112" s="809"/>
      <c r="CM112" s="809"/>
      <c r="CN112" s="809"/>
      <c r="CO112" s="809"/>
      <c r="CP112" s="809"/>
      <c r="CQ112" s="809"/>
      <c r="CR112" s="809"/>
      <c r="CS112" s="809"/>
      <c r="CU112" s="810"/>
      <c r="CV112" s="810"/>
      <c r="CW112" s="810"/>
      <c r="CX112" s="810"/>
      <c r="EG112" s="810"/>
      <c r="EH112" s="810"/>
      <c r="EI112" s="810"/>
      <c r="EJ112" s="810"/>
      <c r="EK112" s="810"/>
      <c r="EL112" s="810"/>
      <c r="EM112" s="810"/>
    </row>
    <row r="113" spans="2:143" ht="12" customHeight="1">
      <c r="B113" s="643"/>
      <c r="C113" s="40">
        <v>260</v>
      </c>
      <c r="D113" s="41" t="s">
        <v>374</v>
      </c>
      <c r="E113" s="42">
        <v>7</v>
      </c>
      <c r="F113" s="66">
        <v>0.66</v>
      </c>
      <c r="G113" s="46">
        <v>2.3</v>
      </c>
      <c r="H113" s="45">
        <v>48</v>
      </c>
      <c r="I113" s="46">
        <f>F113*G113</f>
        <v>1.518</v>
      </c>
      <c r="J113" s="47">
        <f>K113/I113</f>
        <v>50.06587615283267</v>
      </c>
      <c r="K113" s="796">
        <v>76</v>
      </c>
      <c r="L113" s="514"/>
      <c r="M113" s="797"/>
      <c r="N113" s="798" t="s">
        <v>180</v>
      </c>
      <c r="O113" s="799">
        <f>I113*M113</f>
        <v>0</v>
      </c>
      <c r="P113" s="800" t="s">
        <v>445</v>
      </c>
      <c r="Q113" s="801">
        <f>ROUNDUP((S113*(euro)),-2)</f>
        <v>0</v>
      </c>
      <c r="R113" s="802">
        <f>Q113*(1.25)</f>
        <v>0</v>
      </c>
      <c r="S113" s="803">
        <f>ROUNDUP((K113*M113),0)</f>
        <v>0</v>
      </c>
      <c r="T113" s="804">
        <f>ROUNDUP((S113*1.25),0)</f>
        <v>0</v>
      </c>
      <c r="U113" s="49">
        <f t="shared" si="2"/>
        <v>0</v>
      </c>
      <c r="V113" s="187"/>
      <c r="W113" s="187"/>
      <c r="Y113" s="188"/>
      <c r="Z113" s="188"/>
      <c r="AA113" s="188"/>
      <c r="AB113" s="188"/>
      <c r="AC113" s="188"/>
      <c r="AD113" s="188"/>
      <c r="AE113" s="188"/>
      <c r="AF113" s="188"/>
      <c r="AH113" s="201"/>
      <c r="AI113" s="201"/>
      <c r="AJ113" s="201"/>
      <c r="AK113" s="201"/>
      <c r="AL113" s="201"/>
      <c r="AM113" s="201"/>
      <c r="AN113" s="201"/>
      <c r="AO113" s="201"/>
      <c r="AQ113" s="189"/>
      <c r="AR113" s="189"/>
      <c r="AS113" s="189"/>
      <c r="AT113" s="189"/>
      <c r="AU113" s="189"/>
      <c r="AV113" s="189"/>
      <c r="AW113" s="189"/>
      <c r="AY113" s="811"/>
      <c r="AZ113" s="811"/>
      <c r="BA113" s="811"/>
      <c r="BB113" s="811"/>
      <c r="BC113" s="811"/>
      <c r="BD113" s="811"/>
      <c r="BE113" s="811"/>
      <c r="BF113" s="811"/>
      <c r="BG113" s="811"/>
      <c r="BH113" s="811"/>
      <c r="BT113" s="807"/>
      <c r="BU113" s="807"/>
      <c r="BV113" s="807"/>
      <c r="BW113" s="807"/>
      <c r="BX113" s="807"/>
      <c r="BY113" s="807"/>
      <c r="BZ113" s="807"/>
      <c r="CA113" s="807"/>
      <c r="CB113" s="807"/>
      <c r="CC113" s="807"/>
      <c r="CD113" s="807"/>
      <c r="CE113" s="807"/>
      <c r="CF113" s="807"/>
      <c r="CG113" s="807"/>
      <c r="CH113" s="807"/>
      <c r="CI113" s="808"/>
      <c r="CK113" s="809"/>
      <c r="CL113" s="809"/>
      <c r="CM113" s="809"/>
      <c r="CN113" s="809"/>
      <c r="CO113" s="809"/>
      <c r="CP113" s="809"/>
      <c r="CQ113" s="809"/>
      <c r="CR113" s="809"/>
      <c r="CS113" s="809"/>
      <c r="CU113" s="810"/>
      <c r="CV113" s="810"/>
      <c r="CW113" s="810"/>
      <c r="CX113" s="810"/>
      <c r="EG113" s="810"/>
      <c r="EH113" s="810"/>
      <c r="EI113" s="810"/>
      <c r="EJ113" s="810"/>
      <c r="EK113" s="810"/>
      <c r="EL113" s="810"/>
      <c r="EM113" s="810"/>
    </row>
    <row r="114" spans="2:143" ht="12" customHeight="1">
      <c r="B114" s="643"/>
      <c r="C114" s="40">
        <v>310</v>
      </c>
      <c r="D114" s="41" t="s">
        <v>375</v>
      </c>
      <c r="E114" s="42">
        <v>7</v>
      </c>
      <c r="F114" s="66">
        <v>0.66</v>
      </c>
      <c r="G114" s="46">
        <v>2.3</v>
      </c>
      <c r="H114" s="45">
        <v>57</v>
      </c>
      <c r="I114" s="46">
        <f>F114*G114</f>
        <v>1.518</v>
      </c>
      <c r="J114" s="47">
        <f>K114/I114</f>
        <v>57.971014492753625</v>
      </c>
      <c r="K114" s="796">
        <v>88</v>
      </c>
      <c r="L114" s="514"/>
      <c r="M114" s="797"/>
      <c r="N114" s="798" t="s">
        <v>180</v>
      </c>
      <c r="O114" s="799">
        <f>I114*M114</f>
        <v>0</v>
      </c>
      <c r="P114" s="800" t="s">
        <v>445</v>
      </c>
      <c r="Q114" s="801">
        <f>ROUNDUP((S114*(euro)),-2)</f>
        <v>0</v>
      </c>
      <c r="R114" s="802">
        <f>Q114*(1.25)</f>
        <v>0</v>
      </c>
      <c r="S114" s="803">
        <f>ROUNDUP((K114*M114),0)</f>
        <v>0</v>
      </c>
      <c r="T114" s="804">
        <f>ROUNDUP((S114*1.25),0)</f>
        <v>0</v>
      </c>
      <c r="U114" s="49">
        <f t="shared" si="2"/>
        <v>0</v>
      </c>
      <c r="V114" s="187"/>
      <c r="W114" s="187"/>
      <c r="Y114" s="188"/>
      <c r="Z114" s="188"/>
      <c r="AA114" s="188"/>
      <c r="AB114" s="188"/>
      <c r="AC114" s="188"/>
      <c r="AD114" s="188"/>
      <c r="AE114" s="188"/>
      <c r="AF114" s="188"/>
      <c r="AH114" s="201"/>
      <c r="AI114" s="201"/>
      <c r="AJ114" s="201"/>
      <c r="AK114" s="201"/>
      <c r="AL114" s="201"/>
      <c r="AM114" s="201"/>
      <c r="AN114" s="201"/>
      <c r="AO114" s="201"/>
      <c r="AQ114" s="189"/>
      <c r="AR114" s="189"/>
      <c r="AS114" s="189"/>
      <c r="AT114" s="189"/>
      <c r="AU114" s="189"/>
      <c r="AV114" s="189"/>
      <c r="AW114" s="189"/>
      <c r="AY114" s="811"/>
      <c r="AZ114" s="811"/>
      <c r="BA114" s="811"/>
      <c r="BB114" s="811"/>
      <c r="BC114" s="811"/>
      <c r="BD114" s="811"/>
      <c r="BE114" s="811"/>
      <c r="BF114" s="811"/>
      <c r="BG114" s="811"/>
      <c r="BH114" s="811"/>
      <c r="BT114" s="807"/>
      <c r="BU114" s="807"/>
      <c r="BV114" s="807"/>
      <c r="BW114" s="807"/>
      <c r="BX114" s="807"/>
      <c r="BY114" s="807"/>
      <c r="BZ114" s="807"/>
      <c r="CA114" s="807"/>
      <c r="CB114" s="807"/>
      <c r="CC114" s="807"/>
      <c r="CD114" s="807"/>
      <c r="CE114" s="807"/>
      <c r="CF114" s="807"/>
      <c r="CG114" s="807"/>
      <c r="CH114" s="807"/>
      <c r="CI114" s="808"/>
      <c r="CK114" s="809"/>
      <c r="CL114" s="809"/>
      <c r="CM114" s="809"/>
      <c r="CN114" s="809"/>
      <c r="CO114" s="809"/>
      <c r="CP114" s="809"/>
      <c r="CQ114" s="809"/>
      <c r="CR114" s="809"/>
      <c r="CS114" s="809"/>
      <c r="CU114" s="810"/>
      <c r="CV114" s="810"/>
      <c r="CW114" s="810"/>
      <c r="CX114" s="810"/>
      <c r="EG114" s="810"/>
      <c r="EH114" s="810"/>
      <c r="EI114" s="810"/>
      <c r="EJ114" s="810"/>
      <c r="EK114" s="810"/>
      <c r="EL114" s="810"/>
      <c r="EM114" s="810"/>
    </row>
    <row r="115" spans="2:143" ht="12" customHeight="1">
      <c r="B115" s="643"/>
      <c r="C115" s="40">
        <v>385</v>
      </c>
      <c r="D115" s="41" t="s">
        <v>376</v>
      </c>
      <c r="E115" s="42">
        <v>7</v>
      </c>
      <c r="F115" s="66">
        <v>0.66</v>
      </c>
      <c r="G115" s="46">
        <v>3.85</v>
      </c>
      <c r="H115" s="45">
        <v>70</v>
      </c>
      <c r="I115" s="46">
        <f>F115*G115</f>
        <v>2.5410000000000004</v>
      </c>
      <c r="J115" s="47">
        <f>K115/I115</f>
        <v>41.32231404958677</v>
      </c>
      <c r="K115" s="796">
        <v>105</v>
      </c>
      <c r="L115" s="514"/>
      <c r="M115" s="797"/>
      <c r="N115" s="798" t="s">
        <v>180</v>
      </c>
      <c r="O115" s="799">
        <f>I115*M115</f>
        <v>0</v>
      </c>
      <c r="P115" s="800" t="s">
        <v>445</v>
      </c>
      <c r="Q115" s="801">
        <f>ROUNDUP((S115*(euro)),-2)</f>
        <v>0</v>
      </c>
      <c r="R115" s="802">
        <f>Q115*(1.25)</f>
        <v>0</v>
      </c>
      <c r="S115" s="803">
        <f>ROUNDUP((K115*M115),0)</f>
        <v>0</v>
      </c>
      <c r="T115" s="804">
        <f>ROUNDUP((S115*1.25),0)</f>
        <v>0</v>
      </c>
      <c r="U115" s="49">
        <f t="shared" si="2"/>
        <v>0</v>
      </c>
      <c r="V115" s="187"/>
      <c r="W115" s="187"/>
      <c r="Y115" s="188"/>
      <c r="Z115" s="188"/>
      <c r="AA115" s="188"/>
      <c r="AB115" s="188"/>
      <c r="AC115" s="188"/>
      <c r="AD115" s="188"/>
      <c r="AE115" s="188"/>
      <c r="AF115" s="188"/>
      <c r="AH115" s="201"/>
      <c r="AI115" s="201"/>
      <c r="AJ115" s="201"/>
      <c r="AK115" s="201"/>
      <c r="AL115" s="201"/>
      <c r="AM115" s="201"/>
      <c r="AN115" s="201"/>
      <c r="AO115" s="201"/>
      <c r="AQ115" s="189"/>
      <c r="AR115" s="189"/>
      <c r="AS115" s="189"/>
      <c r="AT115" s="189"/>
      <c r="AU115" s="189"/>
      <c r="AV115" s="189"/>
      <c r="AW115" s="189"/>
      <c r="AY115" s="811"/>
      <c r="AZ115" s="811"/>
      <c r="BA115" s="811"/>
      <c r="BB115" s="811"/>
      <c r="BC115" s="811"/>
      <c r="BD115" s="811"/>
      <c r="BE115" s="811"/>
      <c r="BF115" s="811"/>
      <c r="BG115" s="811"/>
      <c r="BH115" s="811"/>
      <c r="BT115" s="807"/>
      <c r="BU115" s="807"/>
      <c r="BV115" s="807"/>
      <c r="BW115" s="807"/>
      <c r="BX115" s="807"/>
      <c r="BY115" s="807"/>
      <c r="BZ115" s="807"/>
      <c r="CA115" s="807"/>
      <c r="CB115" s="807"/>
      <c r="CC115" s="807"/>
      <c r="CD115" s="807"/>
      <c r="CE115" s="807"/>
      <c r="CF115" s="807"/>
      <c r="CG115" s="807"/>
      <c r="CH115" s="807"/>
      <c r="CI115" s="808"/>
      <c r="CK115" s="809"/>
      <c r="CL115" s="809"/>
      <c r="CM115" s="809"/>
      <c r="CN115" s="809"/>
      <c r="CO115" s="809"/>
      <c r="CP115" s="809"/>
      <c r="CQ115" s="809"/>
      <c r="CR115" s="809"/>
      <c r="CS115" s="809"/>
      <c r="CU115" s="810"/>
      <c r="CV115" s="810"/>
      <c r="CW115" s="810"/>
      <c r="CX115" s="810"/>
      <c r="EG115" s="810"/>
      <c r="EH115" s="810"/>
      <c r="EI115" s="810"/>
      <c r="EJ115" s="810"/>
      <c r="EK115" s="810"/>
      <c r="EL115" s="810"/>
      <c r="EM115" s="810"/>
    </row>
    <row r="116" spans="2:143" ht="12" customHeight="1">
      <c r="B116" s="643"/>
      <c r="C116" s="40">
        <v>510</v>
      </c>
      <c r="D116" s="41" t="s">
        <v>377</v>
      </c>
      <c r="E116" s="42">
        <v>7</v>
      </c>
      <c r="F116" s="66">
        <v>0.66</v>
      </c>
      <c r="G116" s="46">
        <v>5.1</v>
      </c>
      <c r="H116" s="45">
        <v>93</v>
      </c>
      <c r="I116" s="46">
        <f>F116*G116</f>
        <v>3.366</v>
      </c>
      <c r="J116" s="47">
        <f>K116/I116</f>
        <v>39.2156862745098</v>
      </c>
      <c r="K116" s="796">
        <v>132</v>
      </c>
      <c r="L116" s="514"/>
      <c r="M116" s="797"/>
      <c r="N116" s="798" t="s">
        <v>180</v>
      </c>
      <c r="O116" s="799">
        <f>I116*M116</f>
        <v>0</v>
      </c>
      <c r="P116" s="800" t="s">
        <v>445</v>
      </c>
      <c r="Q116" s="801">
        <f>ROUNDUP((S116*(euro)),-2)</f>
        <v>0</v>
      </c>
      <c r="R116" s="802">
        <f>Q116*(1.25)</f>
        <v>0</v>
      </c>
      <c r="S116" s="803">
        <f>ROUNDUP((K116*M116),0)</f>
        <v>0</v>
      </c>
      <c r="T116" s="804">
        <f>ROUNDUP((S116*1.25),0)</f>
        <v>0</v>
      </c>
      <c r="U116" s="49">
        <f t="shared" si="2"/>
        <v>0</v>
      </c>
      <c r="V116" s="187"/>
      <c r="W116" s="187"/>
      <c r="Y116" s="188"/>
      <c r="Z116" s="188"/>
      <c r="AA116" s="188"/>
      <c r="AB116" s="188"/>
      <c r="AC116" s="188"/>
      <c r="AD116" s="188"/>
      <c r="AE116" s="188"/>
      <c r="AF116" s="188"/>
      <c r="AH116" s="201"/>
      <c r="AI116" s="201"/>
      <c r="AJ116" s="201"/>
      <c r="AK116" s="201"/>
      <c r="AL116" s="201"/>
      <c r="AM116" s="201"/>
      <c r="AN116" s="201"/>
      <c r="AO116" s="201"/>
      <c r="AQ116" s="189"/>
      <c r="AR116" s="189"/>
      <c r="AS116" s="189"/>
      <c r="AT116" s="189"/>
      <c r="AU116" s="189"/>
      <c r="AV116" s="189"/>
      <c r="AW116" s="189"/>
      <c r="AY116" s="811"/>
      <c r="AZ116" s="811"/>
      <c r="BA116" s="811"/>
      <c r="BB116" s="811"/>
      <c r="BC116" s="811"/>
      <c r="BD116" s="811"/>
      <c r="BE116" s="811"/>
      <c r="BF116" s="811"/>
      <c r="BG116" s="811"/>
      <c r="BH116" s="811"/>
      <c r="BT116" s="807"/>
      <c r="BU116" s="807"/>
      <c r="BV116" s="807"/>
      <c r="BW116" s="807"/>
      <c r="BX116" s="807"/>
      <c r="BY116" s="807"/>
      <c r="BZ116" s="807"/>
      <c r="CA116" s="807"/>
      <c r="CB116" s="807"/>
      <c r="CC116" s="807"/>
      <c r="CD116" s="807"/>
      <c r="CE116" s="807"/>
      <c r="CF116" s="807"/>
      <c r="CG116" s="807"/>
      <c r="CH116" s="807"/>
      <c r="CI116" s="808"/>
      <c r="CK116" s="809"/>
      <c r="CL116" s="809"/>
      <c r="CM116" s="809"/>
      <c r="CN116" s="809"/>
      <c r="CO116" s="809"/>
      <c r="CP116" s="809"/>
      <c r="CQ116" s="809"/>
      <c r="CR116" s="809"/>
      <c r="CS116" s="809"/>
      <c r="CU116" s="810"/>
      <c r="CV116" s="810"/>
      <c r="CW116" s="810"/>
      <c r="CX116" s="810"/>
      <c r="EG116" s="810"/>
      <c r="EH116" s="810"/>
      <c r="EI116" s="810"/>
      <c r="EJ116" s="810"/>
      <c r="EK116" s="810"/>
      <c r="EL116" s="810"/>
      <c r="EM116" s="810"/>
    </row>
    <row r="117" spans="2:41" ht="12" customHeight="1">
      <c r="B117" s="643"/>
      <c r="J117" s="180"/>
      <c r="K117" s="180"/>
      <c r="L117" s="1"/>
      <c r="M117" s="1"/>
      <c r="N117" s="181"/>
      <c r="O117" s="182"/>
      <c r="P117" s="183"/>
      <c r="U117" s="49">
        <f t="shared" si="2"/>
        <v>0</v>
      </c>
      <c r="AH117" s="127"/>
      <c r="AI117" s="127"/>
      <c r="AJ117" s="127"/>
      <c r="AK117" s="127"/>
      <c r="AL117" s="127"/>
      <c r="AM117" s="127"/>
      <c r="AN117" s="127"/>
      <c r="AO117" s="127"/>
    </row>
    <row r="118" spans="2:143" ht="12" customHeight="1">
      <c r="B118" s="643"/>
      <c r="C118" s="40">
        <v>230</v>
      </c>
      <c r="D118" s="41" t="s">
        <v>378</v>
      </c>
      <c r="E118" s="42">
        <v>11</v>
      </c>
      <c r="F118" s="66">
        <v>0.66</v>
      </c>
      <c r="G118" s="46">
        <v>2.3</v>
      </c>
      <c r="H118" s="45">
        <v>61</v>
      </c>
      <c r="I118" s="46">
        <f>F118*G118</f>
        <v>1.518</v>
      </c>
      <c r="J118" s="47">
        <f>K118/I118</f>
        <v>52.700922266139656</v>
      </c>
      <c r="K118" s="796">
        <v>80</v>
      </c>
      <c r="L118" s="514"/>
      <c r="M118" s="797"/>
      <c r="N118" s="798" t="s">
        <v>180</v>
      </c>
      <c r="O118" s="799">
        <f>I118*M118</f>
        <v>0</v>
      </c>
      <c r="P118" s="800" t="s">
        <v>445</v>
      </c>
      <c r="Q118" s="801">
        <f>ROUNDUP((S118*(euro)),-2)</f>
        <v>0</v>
      </c>
      <c r="R118" s="802">
        <f>Q118*(1.25)</f>
        <v>0</v>
      </c>
      <c r="S118" s="803">
        <f>ROUNDUP((K118*M118),0)</f>
        <v>0</v>
      </c>
      <c r="T118" s="804">
        <f>ROUNDUP((S118*1.25),0)</f>
        <v>0</v>
      </c>
      <c r="U118" s="49">
        <f t="shared" si="2"/>
        <v>0</v>
      </c>
      <c r="V118" s="187"/>
      <c r="W118" s="187"/>
      <c r="Y118" s="188"/>
      <c r="Z118" s="188"/>
      <c r="AA118" s="188"/>
      <c r="AB118" s="188"/>
      <c r="AC118" s="188"/>
      <c r="AD118" s="188"/>
      <c r="AE118" s="188"/>
      <c r="AF118" s="188"/>
      <c r="AH118" s="201"/>
      <c r="AI118" s="201"/>
      <c r="AJ118" s="201"/>
      <c r="AK118" s="201"/>
      <c r="AL118" s="201"/>
      <c r="AM118" s="201"/>
      <c r="AN118" s="201"/>
      <c r="AO118" s="201"/>
      <c r="AQ118" s="189"/>
      <c r="AR118" s="189"/>
      <c r="AS118" s="189"/>
      <c r="AT118" s="189"/>
      <c r="AU118" s="189"/>
      <c r="AV118" s="189"/>
      <c r="AW118" s="189"/>
      <c r="AY118" s="811"/>
      <c r="AZ118" s="811"/>
      <c r="BA118" s="811"/>
      <c r="BB118" s="811"/>
      <c r="BC118" s="811"/>
      <c r="BD118" s="811"/>
      <c r="BE118" s="811"/>
      <c r="BF118" s="811"/>
      <c r="BG118" s="811"/>
      <c r="BH118" s="811"/>
      <c r="BT118" s="807"/>
      <c r="BU118" s="807"/>
      <c r="BV118" s="807"/>
      <c r="BW118" s="807"/>
      <c r="BX118" s="807"/>
      <c r="BY118" s="807"/>
      <c r="BZ118" s="807"/>
      <c r="CA118" s="807"/>
      <c r="CB118" s="807"/>
      <c r="CC118" s="807"/>
      <c r="CD118" s="807"/>
      <c r="CE118" s="807"/>
      <c r="CF118" s="807"/>
      <c r="CG118" s="807"/>
      <c r="CH118" s="807"/>
      <c r="CI118" s="808"/>
      <c r="CK118" s="809"/>
      <c r="CL118" s="809"/>
      <c r="CM118" s="809"/>
      <c r="CN118" s="809"/>
      <c r="CO118" s="809"/>
      <c r="CP118" s="809"/>
      <c r="CQ118" s="809"/>
      <c r="CR118" s="809"/>
      <c r="CS118" s="809"/>
      <c r="CU118" s="810"/>
      <c r="CV118" s="810"/>
      <c r="CW118" s="810"/>
      <c r="CX118" s="810"/>
      <c r="EG118" s="810"/>
      <c r="EH118" s="810"/>
      <c r="EI118" s="810"/>
      <c r="EJ118" s="810"/>
      <c r="EK118" s="810"/>
      <c r="EL118" s="810"/>
      <c r="EM118" s="810"/>
    </row>
    <row r="119" spans="2:143" ht="12" customHeight="1">
      <c r="B119" s="643"/>
      <c r="C119" s="40">
        <v>260</v>
      </c>
      <c r="D119" s="41" t="s">
        <v>379</v>
      </c>
      <c r="E119" s="42">
        <v>11</v>
      </c>
      <c r="F119" s="66">
        <v>0.66</v>
      </c>
      <c r="G119" s="46">
        <v>2.3</v>
      </c>
      <c r="H119" s="45">
        <v>69</v>
      </c>
      <c r="I119" s="46">
        <f>F119*G119</f>
        <v>1.518</v>
      </c>
      <c r="J119" s="47">
        <f>K119/I119</f>
        <v>57.971014492753625</v>
      </c>
      <c r="K119" s="796">
        <v>88</v>
      </c>
      <c r="L119" s="514"/>
      <c r="M119" s="797"/>
      <c r="N119" s="798" t="s">
        <v>180</v>
      </c>
      <c r="O119" s="799">
        <f>I119*M119</f>
        <v>0</v>
      </c>
      <c r="P119" s="800" t="s">
        <v>445</v>
      </c>
      <c r="Q119" s="801">
        <f>ROUNDUP((S119*(euro)),-2)</f>
        <v>0</v>
      </c>
      <c r="R119" s="802">
        <f>Q119*(1.25)</f>
        <v>0</v>
      </c>
      <c r="S119" s="803">
        <f>ROUNDUP((K119*M119),0)</f>
        <v>0</v>
      </c>
      <c r="T119" s="804">
        <f>ROUNDUP((S119*1.25),0)</f>
        <v>0</v>
      </c>
      <c r="U119" s="49">
        <f t="shared" si="2"/>
        <v>0</v>
      </c>
      <c r="V119" s="187"/>
      <c r="W119" s="187"/>
      <c r="Y119" s="188"/>
      <c r="Z119" s="188"/>
      <c r="AA119" s="188"/>
      <c r="AB119" s="188"/>
      <c r="AC119" s="188"/>
      <c r="AD119" s="188"/>
      <c r="AE119" s="188"/>
      <c r="AF119" s="188"/>
      <c r="AH119" s="201"/>
      <c r="AI119" s="201"/>
      <c r="AJ119" s="201"/>
      <c r="AK119" s="201"/>
      <c r="AL119" s="201"/>
      <c r="AM119" s="201"/>
      <c r="AN119" s="201"/>
      <c r="AO119" s="201"/>
      <c r="AQ119" s="189"/>
      <c r="AR119" s="189"/>
      <c r="AS119" s="189"/>
      <c r="AT119" s="189"/>
      <c r="AU119" s="189"/>
      <c r="AV119" s="189"/>
      <c r="AW119" s="189"/>
      <c r="AY119" s="811"/>
      <c r="AZ119" s="811"/>
      <c r="BA119" s="811"/>
      <c r="BB119" s="811"/>
      <c r="BC119" s="811"/>
      <c r="BD119" s="811"/>
      <c r="BE119" s="811"/>
      <c r="BF119" s="811"/>
      <c r="BG119" s="811"/>
      <c r="BH119" s="811"/>
      <c r="BT119" s="807"/>
      <c r="BU119" s="807"/>
      <c r="BV119" s="807"/>
      <c r="BW119" s="807"/>
      <c r="BX119" s="807"/>
      <c r="BY119" s="807"/>
      <c r="BZ119" s="807"/>
      <c r="CA119" s="807"/>
      <c r="CB119" s="807"/>
      <c r="CC119" s="807"/>
      <c r="CD119" s="807"/>
      <c r="CE119" s="807"/>
      <c r="CF119" s="807"/>
      <c r="CG119" s="807"/>
      <c r="CH119" s="807"/>
      <c r="CI119" s="808"/>
      <c r="CK119" s="809"/>
      <c r="CL119" s="809"/>
      <c r="CM119" s="809"/>
      <c r="CN119" s="809"/>
      <c r="CO119" s="809"/>
      <c r="CP119" s="809"/>
      <c r="CQ119" s="809"/>
      <c r="CR119" s="809"/>
      <c r="CS119" s="809"/>
      <c r="CU119" s="810"/>
      <c r="CV119" s="810"/>
      <c r="CW119" s="810"/>
      <c r="CX119" s="810"/>
      <c r="EG119" s="810"/>
      <c r="EH119" s="810"/>
      <c r="EI119" s="810"/>
      <c r="EJ119" s="810"/>
      <c r="EK119" s="810"/>
      <c r="EL119" s="810"/>
      <c r="EM119" s="810"/>
    </row>
    <row r="120" spans="2:143" ht="12" customHeight="1">
      <c r="B120" s="643"/>
      <c r="C120" s="40">
        <v>310</v>
      </c>
      <c r="D120" s="41" t="s">
        <v>380</v>
      </c>
      <c r="E120" s="42">
        <v>11</v>
      </c>
      <c r="F120" s="66">
        <v>0.66</v>
      </c>
      <c r="G120" s="46">
        <v>2.3</v>
      </c>
      <c r="H120" s="45">
        <v>81</v>
      </c>
      <c r="I120" s="46">
        <f>F120*G120</f>
        <v>1.518</v>
      </c>
      <c r="J120" s="47">
        <f>K120/I120</f>
        <v>67.19367588932806</v>
      </c>
      <c r="K120" s="796">
        <v>102</v>
      </c>
      <c r="L120" s="514"/>
      <c r="M120" s="797"/>
      <c r="N120" s="798" t="s">
        <v>180</v>
      </c>
      <c r="O120" s="799">
        <f>I120*M120</f>
        <v>0</v>
      </c>
      <c r="P120" s="800" t="s">
        <v>445</v>
      </c>
      <c r="Q120" s="801">
        <f>ROUNDUP((S120*(euro)),-2)</f>
        <v>0</v>
      </c>
      <c r="R120" s="802">
        <f>Q120*(1.25)</f>
        <v>0</v>
      </c>
      <c r="S120" s="803">
        <f>ROUNDUP((K120*M120),0)</f>
        <v>0</v>
      </c>
      <c r="T120" s="804">
        <f>ROUNDUP((S120*1.25),0)</f>
        <v>0</v>
      </c>
      <c r="U120" s="49">
        <f t="shared" si="2"/>
        <v>0</v>
      </c>
      <c r="V120" s="187"/>
      <c r="W120" s="187"/>
      <c r="Y120" s="188"/>
      <c r="Z120" s="188"/>
      <c r="AA120" s="188"/>
      <c r="AB120" s="188"/>
      <c r="AC120" s="188"/>
      <c r="AD120" s="188"/>
      <c r="AE120" s="188"/>
      <c r="AF120" s="188"/>
      <c r="AH120" s="201"/>
      <c r="AI120" s="201"/>
      <c r="AJ120" s="201"/>
      <c r="AK120" s="201"/>
      <c r="AL120" s="201"/>
      <c r="AM120" s="201"/>
      <c r="AN120" s="201"/>
      <c r="AO120" s="201"/>
      <c r="AQ120" s="189"/>
      <c r="AR120" s="189"/>
      <c r="AS120" s="189"/>
      <c r="AT120" s="189"/>
      <c r="AU120" s="189"/>
      <c r="AV120" s="189"/>
      <c r="AW120" s="189"/>
      <c r="AY120" s="811"/>
      <c r="AZ120" s="811"/>
      <c r="BA120" s="811"/>
      <c r="BB120" s="811"/>
      <c r="BC120" s="811"/>
      <c r="BD120" s="811"/>
      <c r="BE120" s="811"/>
      <c r="BF120" s="811"/>
      <c r="BG120" s="811"/>
      <c r="BH120" s="811"/>
      <c r="BT120" s="807"/>
      <c r="BU120" s="807"/>
      <c r="BV120" s="807"/>
      <c r="BW120" s="807"/>
      <c r="BX120" s="807"/>
      <c r="BY120" s="807"/>
      <c r="BZ120" s="807"/>
      <c r="CA120" s="807"/>
      <c r="CB120" s="807"/>
      <c r="CC120" s="807"/>
      <c r="CD120" s="807"/>
      <c r="CE120" s="807"/>
      <c r="CF120" s="807"/>
      <c r="CG120" s="807"/>
      <c r="CH120" s="807"/>
      <c r="CI120" s="808"/>
      <c r="CK120" s="809"/>
      <c r="CL120" s="809"/>
      <c r="CM120" s="809"/>
      <c r="CN120" s="809"/>
      <c r="CO120" s="809"/>
      <c r="CP120" s="809"/>
      <c r="CQ120" s="809"/>
      <c r="CR120" s="809"/>
      <c r="CS120" s="809"/>
      <c r="CU120" s="810"/>
      <c r="CV120" s="810"/>
      <c r="CW120" s="810"/>
      <c r="CX120" s="810"/>
      <c r="EG120" s="810"/>
      <c r="EH120" s="810"/>
      <c r="EI120" s="810"/>
      <c r="EJ120" s="810"/>
      <c r="EK120" s="810"/>
      <c r="EL120" s="810"/>
      <c r="EM120" s="810"/>
    </row>
    <row r="121" spans="2:143" ht="12" customHeight="1">
      <c r="B121" s="643"/>
      <c r="C121" s="40">
        <v>385</v>
      </c>
      <c r="D121" s="41" t="s">
        <v>381</v>
      </c>
      <c r="E121" s="42">
        <v>11</v>
      </c>
      <c r="F121" s="66">
        <v>0.66</v>
      </c>
      <c r="G121" s="46">
        <v>3.85</v>
      </c>
      <c r="H121" s="45">
        <v>100</v>
      </c>
      <c r="I121" s="46">
        <f>F121*G121</f>
        <v>2.5410000000000004</v>
      </c>
      <c r="J121" s="47">
        <f>K121/I121</f>
        <v>48.40613931523022</v>
      </c>
      <c r="K121" s="796">
        <v>123</v>
      </c>
      <c r="L121" s="514"/>
      <c r="M121" s="797"/>
      <c r="N121" s="798" t="s">
        <v>180</v>
      </c>
      <c r="O121" s="799">
        <f>I121*M121</f>
        <v>0</v>
      </c>
      <c r="P121" s="800" t="s">
        <v>445</v>
      </c>
      <c r="Q121" s="801">
        <f>ROUNDUP((S121*(euro)),-2)</f>
        <v>0</v>
      </c>
      <c r="R121" s="802">
        <f>Q121*(1.25)</f>
        <v>0</v>
      </c>
      <c r="S121" s="803">
        <f>ROUNDUP((K121*M121),0)</f>
        <v>0</v>
      </c>
      <c r="T121" s="804">
        <f>ROUNDUP((S121*1.25),0)</f>
        <v>0</v>
      </c>
      <c r="U121" s="49">
        <f t="shared" si="2"/>
        <v>0</v>
      </c>
      <c r="V121" s="187"/>
      <c r="W121" s="187"/>
      <c r="Y121" s="188"/>
      <c r="Z121" s="188"/>
      <c r="AA121" s="188"/>
      <c r="AB121" s="188"/>
      <c r="AC121" s="188"/>
      <c r="AD121" s="188"/>
      <c r="AE121" s="188"/>
      <c r="AF121" s="188"/>
      <c r="AH121" s="201"/>
      <c r="AI121" s="201"/>
      <c r="AJ121" s="201"/>
      <c r="AK121" s="201"/>
      <c r="AL121" s="201"/>
      <c r="AM121" s="201"/>
      <c r="AN121" s="201"/>
      <c r="AO121" s="201"/>
      <c r="AQ121" s="189"/>
      <c r="AR121" s="189"/>
      <c r="AS121" s="189"/>
      <c r="AT121" s="189"/>
      <c r="AU121" s="189"/>
      <c r="AV121" s="189"/>
      <c r="AW121" s="189"/>
      <c r="AY121" s="811"/>
      <c r="AZ121" s="811"/>
      <c r="BA121" s="811"/>
      <c r="BB121" s="811"/>
      <c r="BC121" s="811"/>
      <c r="BD121" s="811"/>
      <c r="BE121" s="811"/>
      <c r="BF121" s="811"/>
      <c r="BG121" s="811"/>
      <c r="BH121" s="811"/>
      <c r="BT121" s="807"/>
      <c r="BU121" s="807"/>
      <c r="BV121" s="807"/>
      <c r="BW121" s="807"/>
      <c r="BX121" s="807"/>
      <c r="BY121" s="807"/>
      <c r="BZ121" s="807"/>
      <c r="CA121" s="807"/>
      <c r="CB121" s="807"/>
      <c r="CC121" s="807"/>
      <c r="CD121" s="807"/>
      <c r="CE121" s="807"/>
      <c r="CF121" s="807"/>
      <c r="CG121" s="807"/>
      <c r="CH121" s="807"/>
      <c r="CI121" s="808"/>
      <c r="CK121" s="809"/>
      <c r="CL121" s="809"/>
      <c r="CM121" s="809"/>
      <c r="CN121" s="809"/>
      <c r="CO121" s="809"/>
      <c r="CP121" s="809"/>
      <c r="CQ121" s="809"/>
      <c r="CR121" s="809"/>
      <c r="CS121" s="809"/>
      <c r="CU121" s="810"/>
      <c r="CV121" s="810"/>
      <c r="CW121" s="810"/>
      <c r="CX121" s="810"/>
      <c r="EG121" s="810"/>
      <c r="EH121" s="810"/>
      <c r="EI121" s="810"/>
      <c r="EJ121" s="810"/>
      <c r="EK121" s="810"/>
      <c r="EL121" s="810"/>
      <c r="EM121" s="810"/>
    </row>
    <row r="122" spans="2:143" ht="12" customHeight="1">
      <c r="B122" s="643"/>
      <c r="C122" s="40">
        <v>510</v>
      </c>
      <c r="D122" s="41" t="s">
        <v>382</v>
      </c>
      <c r="E122" s="42">
        <v>11</v>
      </c>
      <c r="F122" s="66">
        <v>0.66</v>
      </c>
      <c r="G122" s="46">
        <v>5.1</v>
      </c>
      <c r="H122" s="45">
        <v>132</v>
      </c>
      <c r="I122" s="46">
        <f>F122*G122</f>
        <v>3.366</v>
      </c>
      <c r="J122" s="47">
        <f>K122/I122</f>
        <v>46.04872251931075</v>
      </c>
      <c r="K122" s="796">
        <v>155</v>
      </c>
      <c r="L122" s="514"/>
      <c r="M122" s="797"/>
      <c r="N122" s="798" t="s">
        <v>180</v>
      </c>
      <c r="O122" s="799">
        <f>I122*M122</f>
        <v>0</v>
      </c>
      <c r="P122" s="800" t="s">
        <v>445</v>
      </c>
      <c r="Q122" s="801">
        <f>ROUNDUP((S122*(euro)),-2)</f>
        <v>0</v>
      </c>
      <c r="R122" s="802">
        <f>Q122*(1.25)</f>
        <v>0</v>
      </c>
      <c r="S122" s="803">
        <f>ROUNDUP((K122*M122),0)</f>
        <v>0</v>
      </c>
      <c r="T122" s="804">
        <f>ROUNDUP((S122*1.25),0)</f>
        <v>0</v>
      </c>
      <c r="U122" s="49">
        <f t="shared" si="2"/>
        <v>0</v>
      </c>
      <c r="V122" s="187"/>
      <c r="W122" s="187"/>
      <c r="Y122" s="188"/>
      <c r="Z122" s="188"/>
      <c r="AA122" s="188"/>
      <c r="AB122" s="188"/>
      <c r="AC122" s="188"/>
      <c r="AD122" s="188"/>
      <c r="AE122" s="188"/>
      <c r="AF122" s="188"/>
      <c r="AH122" s="201"/>
      <c r="AI122" s="201"/>
      <c r="AJ122" s="201"/>
      <c r="AK122" s="201"/>
      <c r="AL122" s="201"/>
      <c r="AM122" s="201"/>
      <c r="AN122" s="201"/>
      <c r="AO122" s="201"/>
      <c r="AQ122" s="189"/>
      <c r="AR122" s="189"/>
      <c r="AS122" s="189"/>
      <c r="AT122" s="189"/>
      <c r="AU122" s="189"/>
      <c r="AV122" s="189"/>
      <c r="AW122" s="189"/>
      <c r="AY122" s="811"/>
      <c r="AZ122" s="811"/>
      <c r="BA122" s="811"/>
      <c r="BB122" s="811"/>
      <c r="BC122" s="811"/>
      <c r="BD122" s="811"/>
      <c r="BE122" s="811"/>
      <c r="BF122" s="811"/>
      <c r="BG122" s="811"/>
      <c r="BH122" s="811"/>
      <c r="BT122" s="807"/>
      <c r="BU122" s="807"/>
      <c r="BV122" s="807"/>
      <c r="BW122" s="807"/>
      <c r="BX122" s="807"/>
      <c r="BY122" s="807"/>
      <c r="BZ122" s="807"/>
      <c r="CA122" s="807"/>
      <c r="CB122" s="807"/>
      <c r="CC122" s="807"/>
      <c r="CD122" s="807"/>
      <c r="CE122" s="807"/>
      <c r="CF122" s="807"/>
      <c r="CG122" s="807"/>
      <c r="CH122" s="807"/>
      <c r="CI122" s="808"/>
      <c r="CK122" s="809"/>
      <c r="CL122" s="809"/>
      <c r="CM122" s="809"/>
      <c r="CN122" s="809"/>
      <c r="CO122" s="809"/>
      <c r="CP122" s="809"/>
      <c r="CQ122" s="809"/>
      <c r="CR122" s="809"/>
      <c r="CS122" s="809"/>
      <c r="CU122" s="810"/>
      <c r="CV122" s="810"/>
      <c r="CW122" s="810"/>
      <c r="CX122" s="810"/>
      <c r="EG122" s="810"/>
      <c r="EH122" s="810"/>
      <c r="EI122" s="810"/>
      <c r="EJ122" s="810"/>
      <c r="EK122" s="810"/>
      <c r="EL122" s="810"/>
      <c r="EM122" s="810"/>
    </row>
    <row r="123" spans="2:41" ht="12" customHeight="1">
      <c r="B123" s="643"/>
      <c r="J123" s="180"/>
      <c r="K123" s="180"/>
      <c r="L123" s="1"/>
      <c r="M123" s="1"/>
      <c r="N123" s="181"/>
      <c r="O123" s="182"/>
      <c r="P123" s="183"/>
      <c r="U123" s="49">
        <f t="shared" si="2"/>
        <v>0</v>
      </c>
      <c r="AH123" s="127"/>
      <c r="AI123" s="127"/>
      <c r="AJ123" s="127"/>
      <c r="AK123" s="127"/>
      <c r="AL123" s="127"/>
      <c r="AM123" s="127"/>
      <c r="AN123" s="127"/>
      <c r="AO123" s="127"/>
    </row>
    <row r="124" spans="2:143" ht="12" customHeight="1">
      <c r="B124" s="643"/>
      <c r="C124" s="40">
        <v>230</v>
      </c>
      <c r="D124" s="41" t="s">
        <v>383</v>
      </c>
      <c r="E124" s="42">
        <v>13</v>
      </c>
      <c r="F124" s="66">
        <v>0.66</v>
      </c>
      <c r="G124" s="46">
        <v>2.3</v>
      </c>
      <c r="H124" s="45">
        <v>70</v>
      </c>
      <c r="I124" s="46">
        <f>F124*G124</f>
        <v>1.518</v>
      </c>
      <c r="J124" s="47">
        <f>K124/I124</f>
        <v>55.33596837944664</v>
      </c>
      <c r="K124" s="796">
        <v>84</v>
      </c>
      <c r="L124" s="514"/>
      <c r="M124" s="797"/>
      <c r="N124" s="798" t="s">
        <v>180</v>
      </c>
      <c r="O124" s="799">
        <f>I124*M124</f>
        <v>0</v>
      </c>
      <c r="P124" s="800" t="s">
        <v>445</v>
      </c>
      <c r="Q124" s="801">
        <f>ROUNDUP((S124*(euro)),-2)</f>
        <v>0</v>
      </c>
      <c r="R124" s="802">
        <f>Q124*(1.25)</f>
        <v>0</v>
      </c>
      <c r="S124" s="803">
        <f>ROUNDUP((K124*M124),0)</f>
        <v>0</v>
      </c>
      <c r="T124" s="804">
        <f>ROUNDUP((S124*1.25),0)</f>
        <v>0</v>
      </c>
      <c r="U124" s="49">
        <f t="shared" si="2"/>
        <v>0</v>
      </c>
      <c r="V124" s="187"/>
      <c r="W124" s="187"/>
      <c r="Y124" s="188"/>
      <c r="Z124" s="188"/>
      <c r="AA124" s="188"/>
      <c r="AB124" s="188"/>
      <c r="AC124" s="188"/>
      <c r="AD124" s="188"/>
      <c r="AE124" s="188"/>
      <c r="AF124" s="188"/>
      <c r="AH124" s="201"/>
      <c r="AI124" s="201"/>
      <c r="AJ124" s="201"/>
      <c r="AK124" s="201"/>
      <c r="AL124" s="201"/>
      <c r="AM124" s="201"/>
      <c r="AN124" s="201"/>
      <c r="AO124" s="201"/>
      <c r="AQ124" s="189"/>
      <c r="AR124" s="189"/>
      <c r="AS124" s="189"/>
      <c r="AT124" s="189"/>
      <c r="AU124" s="189"/>
      <c r="AV124" s="189"/>
      <c r="AW124" s="189"/>
      <c r="AY124" s="811"/>
      <c r="AZ124" s="811"/>
      <c r="BA124" s="811"/>
      <c r="BB124" s="811"/>
      <c r="BC124" s="811"/>
      <c r="BD124" s="811"/>
      <c r="BE124" s="811"/>
      <c r="BF124" s="811"/>
      <c r="BG124" s="811"/>
      <c r="BH124" s="811"/>
      <c r="BT124" s="807"/>
      <c r="BU124" s="807"/>
      <c r="BV124" s="807"/>
      <c r="BW124" s="807"/>
      <c r="BX124" s="807"/>
      <c r="BY124" s="807"/>
      <c r="BZ124" s="807"/>
      <c r="CA124" s="807"/>
      <c r="CB124" s="807"/>
      <c r="CC124" s="807"/>
      <c r="CD124" s="807"/>
      <c r="CE124" s="807"/>
      <c r="CF124" s="807"/>
      <c r="CG124" s="807"/>
      <c r="CH124" s="807"/>
      <c r="CI124" s="808"/>
      <c r="CK124" s="809"/>
      <c r="CL124" s="809"/>
      <c r="CM124" s="809"/>
      <c r="CN124" s="809"/>
      <c r="CO124" s="809"/>
      <c r="CP124" s="809"/>
      <c r="CQ124" s="809"/>
      <c r="CR124" s="809"/>
      <c r="CS124" s="809"/>
      <c r="CU124" s="810"/>
      <c r="CV124" s="810"/>
      <c r="CW124" s="810"/>
      <c r="CX124" s="810"/>
      <c r="EG124" s="810"/>
      <c r="EH124" s="810"/>
      <c r="EI124" s="810"/>
      <c r="EJ124" s="810"/>
      <c r="EK124" s="810"/>
      <c r="EL124" s="810"/>
      <c r="EM124" s="810"/>
    </row>
    <row r="125" spans="2:143" ht="12" customHeight="1">
      <c r="B125" s="643"/>
      <c r="C125" s="40">
        <v>260</v>
      </c>
      <c r="D125" s="41" t="s">
        <v>384</v>
      </c>
      <c r="E125" s="42">
        <v>13</v>
      </c>
      <c r="F125" s="66">
        <v>0.66</v>
      </c>
      <c r="G125" s="46">
        <v>2.3</v>
      </c>
      <c r="H125" s="45">
        <v>79</v>
      </c>
      <c r="I125" s="46">
        <f>F125*G125</f>
        <v>1.518</v>
      </c>
      <c r="J125" s="47">
        <f>K125/I125</f>
        <v>61.26482213438735</v>
      </c>
      <c r="K125" s="796">
        <v>93</v>
      </c>
      <c r="L125" s="514"/>
      <c r="M125" s="797"/>
      <c r="N125" s="798" t="s">
        <v>180</v>
      </c>
      <c r="O125" s="799">
        <f>I125*M125</f>
        <v>0</v>
      </c>
      <c r="P125" s="800" t="s">
        <v>445</v>
      </c>
      <c r="Q125" s="801">
        <f>ROUNDUP((S125*(euro)),-2)</f>
        <v>0</v>
      </c>
      <c r="R125" s="802">
        <f>Q125*(1.25)</f>
        <v>0</v>
      </c>
      <c r="S125" s="803">
        <f>ROUNDUP((K125*M125),0)</f>
        <v>0</v>
      </c>
      <c r="T125" s="804">
        <f>ROUNDUP((S125*1.25),0)</f>
        <v>0</v>
      </c>
      <c r="U125" s="49">
        <f t="shared" si="2"/>
        <v>0</v>
      </c>
      <c r="V125" s="187"/>
      <c r="W125" s="187"/>
      <c r="Y125" s="188"/>
      <c r="Z125" s="188"/>
      <c r="AA125" s="188"/>
      <c r="AB125" s="188"/>
      <c r="AC125" s="188"/>
      <c r="AD125" s="188"/>
      <c r="AE125" s="188"/>
      <c r="AF125" s="188"/>
      <c r="AH125" s="201"/>
      <c r="AI125" s="201"/>
      <c r="AJ125" s="201"/>
      <c r="AK125" s="201"/>
      <c r="AL125" s="201"/>
      <c r="AM125" s="201"/>
      <c r="AN125" s="201"/>
      <c r="AO125" s="201"/>
      <c r="AQ125" s="189"/>
      <c r="AR125" s="189"/>
      <c r="AS125" s="189"/>
      <c r="AT125" s="189"/>
      <c r="AU125" s="189"/>
      <c r="AV125" s="189"/>
      <c r="AW125" s="189"/>
      <c r="AY125" s="811"/>
      <c r="AZ125" s="811"/>
      <c r="BA125" s="811"/>
      <c r="BB125" s="811"/>
      <c r="BC125" s="811"/>
      <c r="BD125" s="811"/>
      <c r="BE125" s="811"/>
      <c r="BF125" s="811"/>
      <c r="BG125" s="811"/>
      <c r="BH125" s="811"/>
      <c r="BT125" s="807"/>
      <c r="BU125" s="807"/>
      <c r="BV125" s="807"/>
      <c r="BW125" s="807"/>
      <c r="BX125" s="807"/>
      <c r="BY125" s="807"/>
      <c r="BZ125" s="807"/>
      <c r="CA125" s="807"/>
      <c r="CB125" s="807"/>
      <c r="CC125" s="807"/>
      <c r="CD125" s="807"/>
      <c r="CE125" s="807"/>
      <c r="CF125" s="807"/>
      <c r="CG125" s="807"/>
      <c r="CH125" s="807"/>
      <c r="CI125" s="808"/>
      <c r="CK125" s="809"/>
      <c r="CL125" s="809"/>
      <c r="CM125" s="809"/>
      <c r="CN125" s="809"/>
      <c r="CO125" s="809"/>
      <c r="CP125" s="809"/>
      <c r="CQ125" s="809"/>
      <c r="CR125" s="809"/>
      <c r="CS125" s="809"/>
      <c r="CU125" s="810"/>
      <c r="CV125" s="810"/>
      <c r="CW125" s="810"/>
      <c r="CX125" s="810"/>
      <c r="EG125" s="810"/>
      <c r="EH125" s="810"/>
      <c r="EI125" s="810"/>
      <c r="EJ125" s="810"/>
      <c r="EK125" s="810"/>
      <c r="EL125" s="810"/>
      <c r="EM125" s="810"/>
    </row>
    <row r="126" spans="2:143" ht="12" customHeight="1">
      <c r="B126" s="643"/>
      <c r="C126" s="40">
        <v>310</v>
      </c>
      <c r="D126" s="41" t="s">
        <v>385</v>
      </c>
      <c r="E126" s="42">
        <v>13</v>
      </c>
      <c r="F126" s="66">
        <v>0.66</v>
      </c>
      <c r="G126" s="46">
        <v>2.3</v>
      </c>
      <c r="H126" s="45">
        <v>93</v>
      </c>
      <c r="I126" s="46">
        <f>F126*G126</f>
        <v>1.518</v>
      </c>
      <c r="J126" s="47">
        <f>K126/I126</f>
        <v>71.14624505928853</v>
      </c>
      <c r="K126" s="796">
        <v>108</v>
      </c>
      <c r="L126" s="514"/>
      <c r="M126" s="797"/>
      <c r="N126" s="798" t="s">
        <v>180</v>
      </c>
      <c r="O126" s="799">
        <f>I126*M126</f>
        <v>0</v>
      </c>
      <c r="P126" s="800" t="s">
        <v>445</v>
      </c>
      <c r="Q126" s="801">
        <f>ROUNDUP((S126*(euro)),-2)</f>
        <v>0</v>
      </c>
      <c r="R126" s="802">
        <f>Q126*(1.25)</f>
        <v>0</v>
      </c>
      <c r="S126" s="803">
        <f>ROUNDUP((K126*M126),0)</f>
        <v>0</v>
      </c>
      <c r="T126" s="804">
        <f>ROUNDUP((S126*1.25),0)</f>
        <v>0</v>
      </c>
      <c r="U126" s="49">
        <f t="shared" si="2"/>
        <v>0</v>
      </c>
      <c r="V126" s="187"/>
      <c r="W126" s="187"/>
      <c r="Y126" s="188"/>
      <c r="Z126" s="188"/>
      <c r="AA126" s="188"/>
      <c r="AB126" s="188"/>
      <c r="AC126" s="188"/>
      <c r="AD126" s="188"/>
      <c r="AE126" s="188"/>
      <c r="AF126" s="188"/>
      <c r="AH126" s="201"/>
      <c r="AI126" s="201"/>
      <c r="AJ126" s="201"/>
      <c r="AK126" s="201"/>
      <c r="AL126" s="201"/>
      <c r="AM126" s="201"/>
      <c r="AN126" s="201"/>
      <c r="AO126" s="201"/>
      <c r="AQ126" s="189"/>
      <c r="AR126" s="189"/>
      <c r="AS126" s="189"/>
      <c r="AT126" s="189"/>
      <c r="AU126" s="189"/>
      <c r="AV126" s="189"/>
      <c r="AW126" s="189"/>
      <c r="AY126" s="811"/>
      <c r="AZ126" s="811"/>
      <c r="BA126" s="811"/>
      <c r="BB126" s="811"/>
      <c r="BC126" s="811"/>
      <c r="BD126" s="811"/>
      <c r="BE126" s="811"/>
      <c r="BF126" s="811"/>
      <c r="BG126" s="811"/>
      <c r="BH126" s="811"/>
      <c r="BT126" s="807"/>
      <c r="BU126" s="807"/>
      <c r="BV126" s="807"/>
      <c r="BW126" s="807"/>
      <c r="BX126" s="807"/>
      <c r="BY126" s="807"/>
      <c r="BZ126" s="807"/>
      <c r="CA126" s="807"/>
      <c r="CB126" s="807"/>
      <c r="CC126" s="807"/>
      <c r="CD126" s="807"/>
      <c r="CE126" s="807"/>
      <c r="CF126" s="807"/>
      <c r="CG126" s="807"/>
      <c r="CH126" s="807"/>
      <c r="CI126" s="808"/>
      <c r="CK126" s="809"/>
      <c r="CL126" s="809"/>
      <c r="CM126" s="809"/>
      <c r="CN126" s="809"/>
      <c r="CO126" s="809"/>
      <c r="CP126" s="809"/>
      <c r="CQ126" s="809"/>
      <c r="CR126" s="809"/>
      <c r="CS126" s="809"/>
      <c r="CU126" s="810"/>
      <c r="CV126" s="810"/>
      <c r="CW126" s="810"/>
      <c r="CX126" s="810"/>
      <c r="EG126" s="810"/>
      <c r="EH126" s="810"/>
      <c r="EI126" s="810"/>
      <c r="EJ126" s="810"/>
      <c r="EK126" s="810"/>
      <c r="EL126" s="810"/>
      <c r="EM126" s="810"/>
    </row>
    <row r="127" spans="2:143" ht="12" customHeight="1">
      <c r="B127" s="643"/>
      <c r="C127" s="40">
        <v>385</v>
      </c>
      <c r="D127" s="41" t="s">
        <v>386</v>
      </c>
      <c r="E127" s="42">
        <v>13</v>
      </c>
      <c r="F127" s="66">
        <v>0.66</v>
      </c>
      <c r="G127" s="46">
        <v>3.85</v>
      </c>
      <c r="H127" s="45">
        <v>115</v>
      </c>
      <c r="I127" s="46">
        <f>F127*G127</f>
        <v>2.5410000000000004</v>
      </c>
      <c r="J127" s="47">
        <f>K127/I127</f>
        <v>51.160960251869334</v>
      </c>
      <c r="K127" s="796">
        <v>130</v>
      </c>
      <c r="L127" s="514"/>
      <c r="M127" s="797"/>
      <c r="N127" s="798" t="s">
        <v>180</v>
      </c>
      <c r="O127" s="799">
        <f>I127*M127</f>
        <v>0</v>
      </c>
      <c r="P127" s="800" t="s">
        <v>445</v>
      </c>
      <c r="Q127" s="801">
        <f>ROUNDUP((S127*(euro)),-2)</f>
        <v>0</v>
      </c>
      <c r="R127" s="802">
        <f>Q127*(1.25)</f>
        <v>0</v>
      </c>
      <c r="S127" s="803">
        <f>ROUNDUP((K127*M127),0)</f>
        <v>0</v>
      </c>
      <c r="T127" s="804">
        <f>ROUNDUP((S127*1.25),0)</f>
        <v>0</v>
      </c>
      <c r="U127" s="49">
        <f t="shared" si="2"/>
        <v>0</v>
      </c>
      <c r="V127" s="187"/>
      <c r="W127" s="187"/>
      <c r="Y127" s="188"/>
      <c r="Z127" s="188"/>
      <c r="AA127" s="188"/>
      <c r="AB127" s="188"/>
      <c r="AC127" s="188"/>
      <c r="AD127" s="188"/>
      <c r="AE127" s="188"/>
      <c r="AF127" s="188"/>
      <c r="AH127" s="201"/>
      <c r="AI127" s="201"/>
      <c r="AJ127" s="201"/>
      <c r="AK127" s="201"/>
      <c r="AL127" s="201"/>
      <c r="AM127" s="201"/>
      <c r="AN127" s="201"/>
      <c r="AO127" s="201"/>
      <c r="AQ127" s="189"/>
      <c r="AR127" s="189"/>
      <c r="AS127" s="189"/>
      <c r="AT127" s="189"/>
      <c r="AU127" s="189"/>
      <c r="AV127" s="189"/>
      <c r="AW127" s="189"/>
      <c r="AY127" s="811"/>
      <c r="AZ127" s="811"/>
      <c r="BA127" s="811"/>
      <c r="BB127" s="811"/>
      <c r="BC127" s="811"/>
      <c r="BD127" s="811"/>
      <c r="BE127" s="811"/>
      <c r="BF127" s="811"/>
      <c r="BG127" s="811"/>
      <c r="BH127" s="811"/>
      <c r="BT127" s="807"/>
      <c r="BU127" s="807"/>
      <c r="BV127" s="807"/>
      <c r="BW127" s="807"/>
      <c r="BX127" s="807"/>
      <c r="BY127" s="807"/>
      <c r="BZ127" s="807"/>
      <c r="CA127" s="807"/>
      <c r="CB127" s="807"/>
      <c r="CC127" s="807"/>
      <c r="CD127" s="807"/>
      <c r="CE127" s="807"/>
      <c r="CF127" s="807"/>
      <c r="CG127" s="807"/>
      <c r="CH127" s="807"/>
      <c r="CI127" s="808"/>
      <c r="CK127" s="809"/>
      <c r="CL127" s="809"/>
      <c r="CM127" s="809"/>
      <c r="CN127" s="809"/>
      <c r="CO127" s="809"/>
      <c r="CP127" s="809"/>
      <c r="CQ127" s="809"/>
      <c r="CR127" s="809"/>
      <c r="CS127" s="809"/>
      <c r="CU127" s="810"/>
      <c r="CV127" s="810"/>
      <c r="CW127" s="810"/>
      <c r="CX127" s="810"/>
      <c r="EG127" s="810"/>
      <c r="EH127" s="810"/>
      <c r="EI127" s="810"/>
      <c r="EJ127" s="810"/>
      <c r="EK127" s="810"/>
      <c r="EL127" s="810"/>
      <c r="EM127" s="810"/>
    </row>
    <row r="128" spans="2:143" ht="12" customHeight="1">
      <c r="B128" s="643"/>
      <c r="C128" s="40">
        <v>510</v>
      </c>
      <c r="D128" s="41" t="s">
        <v>387</v>
      </c>
      <c r="E128" s="42">
        <v>13</v>
      </c>
      <c r="F128" s="66">
        <v>0.66</v>
      </c>
      <c r="G128" s="46">
        <v>5.1</v>
      </c>
      <c r="H128" s="45">
        <v>151</v>
      </c>
      <c r="I128" s="46">
        <f>F128*G128</f>
        <v>3.366</v>
      </c>
      <c r="J128" s="47">
        <f>K128/I128</f>
        <v>48.722519310754606</v>
      </c>
      <c r="K128" s="796">
        <v>164</v>
      </c>
      <c r="L128" s="514"/>
      <c r="M128" s="797"/>
      <c r="N128" s="798" t="s">
        <v>180</v>
      </c>
      <c r="O128" s="799">
        <f>I128*M128</f>
        <v>0</v>
      </c>
      <c r="P128" s="800" t="s">
        <v>445</v>
      </c>
      <c r="Q128" s="801">
        <f>ROUNDUP((S128*(euro)),-2)</f>
        <v>0</v>
      </c>
      <c r="R128" s="802">
        <f>Q128*(1.25)</f>
        <v>0</v>
      </c>
      <c r="S128" s="803">
        <f>ROUNDUP((K128*M128),0)</f>
        <v>0</v>
      </c>
      <c r="T128" s="804">
        <f>ROUNDUP((S128*1.25),0)</f>
        <v>0</v>
      </c>
      <c r="U128" s="49">
        <f t="shared" si="2"/>
        <v>0</v>
      </c>
      <c r="V128" s="187"/>
      <c r="W128" s="187"/>
      <c r="Y128" s="188"/>
      <c r="Z128" s="188"/>
      <c r="AA128" s="188"/>
      <c r="AB128" s="188"/>
      <c r="AC128" s="188"/>
      <c r="AD128" s="188"/>
      <c r="AE128" s="188"/>
      <c r="AF128" s="188"/>
      <c r="AH128" s="201"/>
      <c r="AI128" s="201"/>
      <c r="AJ128" s="201"/>
      <c r="AK128" s="201"/>
      <c r="AL128" s="201"/>
      <c r="AM128" s="201"/>
      <c r="AN128" s="201"/>
      <c r="AO128" s="201"/>
      <c r="AQ128" s="189"/>
      <c r="AR128" s="189"/>
      <c r="AS128" s="189"/>
      <c r="AT128" s="189"/>
      <c r="AU128" s="189"/>
      <c r="AV128" s="189"/>
      <c r="AW128" s="189"/>
      <c r="AY128" s="811"/>
      <c r="AZ128" s="811"/>
      <c r="BA128" s="811"/>
      <c r="BB128" s="811"/>
      <c r="BC128" s="811"/>
      <c r="BD128" s="811"/>
      <c r="BE128" s="811"/>
      <c r="BF128" s="811"/>
      <c r="BG128" s="811"/>
      <c r="BH128" s="811"/>
      <c r="BT128" s="807"/>
      <c r="BU128" s="807"/>
      <c r="BV128" s="807"/>
      <c r="BW128" s="807"/>
      <c r="BX128" s="807"/>
      <c r="BY128" s="807"/>
      <c r="BZ128" s="807"/>
      <c r="CA128" s="807"/>
      <c r="CB128" s="807"/>
      <c r="CC128" s="807"/>
      <c r="CD128" s="807"/>
      <c r="CE128" s="807"/>
      <c r="CF128" s="807"/>
      <c r="CG128" s="807"/>
      <c r="CH128" s="807"/>
      <c r="CI128" s="808"/>
      <c r="CK128" s="809"/>
      <c r="CL128" s="809"/>
      <c r="CM128" s="809"/>
      <c r="CN128" s="809"/>
      <c r="CO128" s="809"/>
      <c r="CP128" s="809"/>
      <c r="CQ128" s="809"/>
      <c r="CR128" s="809"/>
      <c r="CS128" s="809"/>
      <c r="CU128" s="810"/>
      <c r="CV128" s="810"/>
      <c r="CW128" s="810"/>
      <c r="CX128" s="810"/>
      <c r="EG128" s="810"/>
      <c r="EH128" s="810"/>
      <c r="EI128" s="810"/>
      <c r="EJ128" s="810"/>
      <c r="EK128" s="810"/>
      <c r="EL128" s="810"/>
      <c r="EM128" s="810"/>
    </row>
    <row r="129" spans="2:41" ht="12" customHeight="1">
      <c r="B129" s="643"/>
      <c r="J129" s="180"/>
      <c r="K129" s="180"/>
      <c r="L129" s="1"/>
      <c r="M129" s="1"/>
      <c r="N129" s="181"/>
      <c r="O129" s="182"/>
      <c r="P129" s="183"/>
      <c r="U129" s="49">
        <f t="shared" si="2"/>
        <v>0</v>
      </c>
      <c r="AH129" s="127"/>
      <c r="AI129" s="127"/>
      <c r="AJ129" s="127"/>
      <c r="AK129" s="127"/>
      <c r="AL129" s="127"/>
      <c r="AM129" s="127"/>
      <c r="AN129" s="127"/>
      <c r="AO129" s="127"/>
    </row>
    <row r="130" spans="2:143" ht="12" customHeight="1">
      <c r="B130" s="643"/>
      <c r="C130" s="40">
        <v>230</v>
      </c>
      <c r="D130" s="41" t="s">
        <v>388</v>
      </c>
      <c r="E130" s="42">
        <v>16</v>
      </c>
      <c r="F130" s="66">
        <v>0.66</v>
      </c>
      <c r="G130" s="46">
        <v>2.3</v>
      </c>
      <c r="H130" s="45">
        <v>85</v>
      </c>
      <c r="I130" s="46">
        <f>F130*G130</f>
        <v>1.518</v>
      </c>
      <c r="J130" s="47">
        <f>K130/I130</f>
        <v>61.26482213438735</v>
      </c>
      <c r="K130" s="796">
        <v>93</v>
      </c>
      <c r="L130" s="514"/>
      <c r="M130" s="797"/>
      <c r="N130" s="798" t="s">
        <v>180</v>
      </c>
      <c r="O130" s="799">
        <f>I130*M130</f>
        <v>0</v>
      </c>
      <c r="P130" s="800" t="s">
        <v>445</v>
      </c>
      <c r="Q130" s="801">
        <f>ROUNDUP((S130*(euro)),-2)</f>
        <v>0</v>
      </c>
      <c r="R130" s="802">
        <f>Q130*(1.25)</f>
        <v>0</v>
      </c>
      <c r="S130" s="803">
        <f>ROUNDUP((K130*M130),0)</f>
        <v>0</v>
      </c>
      <c r="T130" s="804">
        <f>ROUNDUP((S130*1.25),0)</f>
        <v>0</v>
      </c>
      <c r="U130" s="49">
        <f t="shared" si="2"/>
        <v>0</v>
      </c>
      <c r="V130" s="187"/>
      <c r="W130" s="187"/>
      <c r="Y130" s="188"/>
      <c r="Z130" s="188"/>
      <c r="AA130" s="188"/>
      <c r="AB130" s="188"/>
      <c r="AC130" s="188"/>
      <c r="AD130" s="188"/>
      <c r="AE130" s="188"/>
      <c r="AF130" s="188"/>
      <c r="AH130" s="201"/>
      <c r="AI130" s="201"/>
      <c r="AJ130" s="201"/>
      <c r="AK130" s="201"/>
      <c r="AL130" s="201"/>
      <c r="AM130" s="201"/>
      <c r="AN130" s="201"/>
      <c r="AO130" s="201"/>
      <c r="AQ130" s="189"/>
      <c r="AR130" s="189"/>
      <c r="AS130" s="189"/>
      <c r="AT130" s="189"/>
      <c r="AU130" s="189"/>
      <c r="AV130" s="189"/>
      <c r="AW130" s="189"/>
      <c r="AY130" s="811"/>
      <c r="AZ130" s="811"/>
      <c r="BA130" s="811"/>
      <c r="BB130" s="811"/>
      <c r="BC130" s="811"/>
      <c r="BD130" s="811"/>
      <c r="BE130" s="811"/>
      <c r="BF130" s="811"/>
      <c r="BG130" s="811"/>
      <c r="BH130" s="811"/>
      <c r="BT130" s="807"/>
      <c r="BU130" s="807"/>
      <c r="BV130" s="807"/>
      <c r="BW130" s="807"/>
      <c r="BX130" s="807"/>
      <c r="BY130" s="807"/>
      <c r="BZ130" s="807"/>
      <c r="CA130" s="807"/>
      <c r="CB130" s="807"/>
      <c r="CC130" s="807"/>
      <c r="CD130" s="807"/>
      <c r="CE130" s="807"/>
      <c r="CF130" s="807"/>
      <c r="CG130" s="807"/>
      <c r="CH130" s="807"/>
      <c r="CI130" s="808"/>
      <c r="CK130" s="809"/>
      <c r="CL130" s="809"/>
      <c r="CM130" s="809"/>
      <c r="CN130" s="809"/>
      <c r="CO130" s="809"/>
      <c r="CP130" s="809"/>
      <c r="CQ130" s="809"/>
      <c r="CR130" s="809"/>
      <c r="CS130" s="809"/>
      <c r="CU130" s="810"/>
      <c r="CV130" s="810"/>
      <c r="CW130" s="810"/>
      <c r="CX130" s="810"/>
      <c r="EG130" s="810"/>
      <c r="EH130" s="810"/>
      <c r="EI130" s="810"/>
      <c r="EJ130" s="810"/>
      <c r="EK130" s="810"/>
      <c r="EL130" s="810"/>
      <c r="EM130" s="810"/>
    </row>
    <row r="131" spans="2:143" ht="12" customHeight="1">
      <c r="B131" s="643"/>
      <c r="C131" s="40">
        <v>260</v>
      </c>
      <c r="D131" s="41" t="s">
        <v>389</v>
      </c>
      <c r="E131" s="42">
        <v>16</v>
      </c>
      <c r="F131" s="66">
        <v>0.66</v>
      </c>
      <c r="G131" s="46">
        <v>2.3</v>
      </c>
      <c r="H131" s="45">
        <v>95</v>
      </c>
      <c r="I131" s="46">
        <f>F131*G131</f>
        <v>1.518</v>
      </c>
      <c r="J131" s="47">
        <f>K131/I131</f>
        <v>67.85243741765481</v>
      </c>
      <c r="K131" s="796">
        <v>103</v>
      </c>
      <c r="L131" s="514"/>
      <c r="M131" s="797"/>
      <c r="N131" s="798" t="s">
        <v>180</v>
      </c>
      <c r="O131" s="799">
        <f>I131*M131</f>
        <v>0</v>
      </c>
      <c r="P131" s="800" t="s">
        <v>445</v>
      </c>
      <c r="Q131" s="801">
        <f>ROUNDUP((S131*(euro)),-2)</f>
        <v>0</v>
      </c>
      <c r="R131" s="802">
        <f>Q131*(1.25)</f>
        <v>0</v>
      </c>
      <c r="S131" s="803">
        <f>ROUNDUP((K131*M131),0)</f>
        <v>0</v>
      </c>
      <c r="T131" s="804">
        <f>ROUNDUP((S131*1.25),0)</f>
        <v>0</v>
      </c>
      <c r="U131" s="49">
        <f t="shared" si="2"/>
        <v>0</v>
      </c>
      <c r="V131" s="187"/>
      <c r="W131" s="187"/>
      <c r="Y131" s="188"/>
      <c r="Z131" s="188"/>
      <c r="AA131" s="188"/>
      <c r="AB131" s="188"/>
      <c r="AC131" s="188"/>
      <c r="AD131" s="188"/>
      <c r="AE131" s="188"/>
      <c r="AF131" s="188"/>
      <c r="AH131" s="201"/>
      <c r="AI131" s="201"/>
      <c r="AJ131" s="201"/>
      <c r="AK131" s="201"/>
      <c r="AL131" s="201"/>
      <c r="AM131" s="201"/>
      <c r="AN131" s="201"/>
      <c r="AO131" s="201"/>
      <c r="AQ131" s="189"/>
      <c r="AR131" s="189"/>
      <c r="AS131" s="189"/>
      <c r="AT131" s="189"/>
      <c r="AU131" s="189"/>
      <c r="AV131" s="189"/>
      <c r="AW131" s="189"/>
      <c r="AY131" s="811"/>
      <c r="AZ131" s="811"/>
      <c r="BA131" s="811"/>
      <c r="BB131" s="811"/>
      <c r="BC131" s="811"/>
      <c r="BD131" s="811"/>
      <c r="BE131" s="811"/>
      <c r="BF131" s="811"/>
      <c r="BG131" s="811"/>
      <c r="BH131" s="811"/>
      <c r="BT131" s="807"/>
      <c r="BU131" s="807"/>
      <c r="BV131" s="807"/>
      <c r="BW131" s="807"/>
      <c r="BX131" s="807"/>
      <c r="BY131" s="807"/>
      <c r="BZ131" s="807"/>
      <c r="CA131" s="807"/>
      <c r="CB131" s="807"/>
      <c r="CC131" s="807"/>
      <c r="CD131" s="807"/>
      <c r="CE131" s="807"/>
      <c r="CF131" s="807"/>
      <c r="CG131" s="807"/>
      <c r="CH131" s="807"/>
      <c r="CI131" s="808"/>
      <c r="CK131" s="809"/>
      <c r="CL131" s="809"/>
      <c r="CM131" s="809"/>
      <c r="CN131" s="809"/>
      <c r="CO131" s="809"/>
      <c r="CP131" s="809"/>
      <c r="CQ131" s="809"/>
      <c r="CR131" s="809"/>
      <c r="CS131" s="809"/>
      <c r="CU131" s="810"/>
      <c r="CV131" s="810"/>
      <c r="CW131" s="810"/>
      <c r="CX131" s="810"/>
      <c r="EG131" s="810"/>
      <c r="EH131" s="810"/>
      <c r="EI131" s="810"/>
      <c r="EJ131" s="810"/>
      <c r="EK131" s="810"/>
      <c r="EL131" s="810"/>
      <c r="EM131" s="810"/>
    </row>
    <row r="132" spans="2:143" ht="12" customHeight="1">
      <c r="B132" s="643"/>
      <c r="C132" s="40">
        <v>310</v>
      </c>
      <c r="D132" s="41" t="s">
        <v>390</v>
      </c>
      <c r="E132" s="42">
        <v>16</v>
      </c>
      <c r="F132" s="66">
        <v>0.66</v>
      </c>
      <c r="G132" s="46">
        <v>2.3</v>
      </c>
      <c r="H132" s="45">
        <v>113</v>
      </c>
      <c r="I132" s="46">
        <f>F132*G132</f>
        <v>1.518</v>
      </c>
      <c r="J132" s="47">
        <f>K132/I132</f>
        <v>79.05138339920948</v>
      </c>
      <c r="K132" s="796">
        <v>120</v>
      </c>
      <c r="L132" s="514"/>
      <c r="M132" s="797"/>
      <c r="N132" s="798" t="s">
        <v>180</v>
      </c>
      <c r="O132" s="799">
        <f>I132*M132</f>
        <v>0</v>
      </c>
      <c r="P132" s="800" t="s">
        <v>445</v>
      </c>
      <c r="Q132" s="801">
        <f>ROUNDUP((S132*(euro)),-2)</f>
        <v>0</v>
      </c>
      <c r="R132" s="802">
        <f>Q132*(1.25)</f>
        <v>0</v>
      </c>
      <c r="S132" s="803">
        <f>ROUNDUP((K132*M132),0)</f>
        <v>0</v>
      </c>
      <c r="T132" s="804">
        <f>ROUNDUP((S132*1.25),0)</f>
        <v>0</v>
      </c>
      <c r="U132" s="49">
        <f t="shared" si="2"/>
        <v>0</v>
      </c>
      <c r="V132" s="187"/>
      <c r="W132" s="187"/>
      <c r="Y132" s="188"/>
      <c r="Z132" s="188"/>
      <c r="AA132" s="188"/>
      <c r="AB132" s="188"/>
      <c r="AC132" s="188"/>
      <c r="AD132" s="188"/>
      <c r="AE132" s="188"/>
      <c r="AF132" s="188"/>
      <c r="AH132" s="201"/>
      <c r="AI132" s="201"/>
      <c r="AJ132" s="201"/>
      <c r="AK132" s="201"/>
      <c r="AL132" s="201"/>
      <c r="AM132" s="201"/>
      <c r="AN132" s="201"/>
      <c r="AO132" s="201"/>
      <c r="AQ132" s="189"/>
      <c r="AR132" s="189"/>
      <c r="AS132" s="189"/>
      <c r="AT132" s="189"/>
      <c r="AU132" s="189"/>
      <c r="AV132" s="189"/>
      <c r="AW132" s="189"/>
      <c r="AY132" s="811"/>
      <c r="AZ132" s="811"/>
      <c r="BA132" s="811"/>
      <c r="BB132" s="811"/>
      <c r="BC132" s="811"/>
      <c r="BD132" s="811"/>
      <c r="BE132" s="811"/>
      <c r="BF132" s="811"/>
      <c r="BG132" s="811"/>
      <c r="BH132" s="811"/>
      <c r="BT132" s="807"/>
      <c r="BU132" s="807"/>
      <c r="BV132" s="807"/>
      <c r="BW132" s="807"/>
      <c r="BX132" s="807"/>
      <c r="BY132" s="807"/>
      <c r="BZ132" s="807"/>
      <c r="CA132" s="807"/>
      <c r="CB132" s="807"/>
      <c r="CC132" s="807"/>
      <c r="CD132" s="807"/>
      <c r="CE132" s="807"/>
      <c r="CF132" s="807"/>
      <c r="CG132" s="807"/>
      <c r="CH132" s="807"/>
      <c r="CI132" s="808"/>
      <c r="CK132" s="809"/>
      <c r="CL132" s="809"/>
      <c r="CM132" s="809"/>
      <c r="CN132" s="809"/>
      <c r="CO132" s="809"/>
      <c r="CP132" s="809"/>
      <c r="CQ132" s="809"/>
      <c r="CR132" s="809"/>
      <c r="CS132" s="809"/>
      <c r="CU132" s="810"/>
      <c r="CV132" s="810"/>
      <c r="CW132" s="810"/>
      <c r="CX132" s="810"/>
      <c r="EG132" s="810"/>
      <c r="EH132" s="810"/>
      <c r="EI132" s="810"/>
      <c r="EJ132" s="810"/>
      <c r="EK132" s="810"/>
      <c r="EL132" s="810"/>
      <c r="EM132" s="810"/>
    </row>
    <row r="133" spans="2:143" ht="12" customHeight="1">
      <c r="B133" s="643"/>
      <c r="C133" s="40">
        <v>385</v>
      </c>
      <c r="D133" s="41" t="s">
        <v>391</v>
      </c>
      <c r="E133" s="42">
        <v>16</v>
      </c>
      <c r="F133" s="66">
        <v>0.66</v>
      </c>
      <c r="G133" s="46">
        <v>3.85</v>
      </c>
      <c r="H133" s="45">
        <v>139</v>
      </c>
      <c r="I133" s="46">
        <f>F133*G133</f>
        <v>2.5410000000000004</v>
      </c>
      <c r="J133" s="47">
        <f>K133/I133</f>
        <v>56.670602125147575</v>
      </c>
      <c r="K133" s="796">
        <v>144</v>
      </c>
      <c r="L133" s="514"/>
      <c r="M133" s="797"/>
      <c r="N133" s="798" t="s">
        <v>180</v>
      </c>
      <c r="O133" s="799">
        <f>I133*M133</f>
        <v>0</v>
      </c>
      <c r="P133" s="800" t="s">
        <v>445</v>
      </c>
      <c r="Q133" s="801">
        <f>ROUNDUP((S133*(euro)),-2)</f>
        <v>0</v>
      </c>
      <c r="R133" s="802">
        <f>Q133*(1.25)</f>
        <v>0</v>
      </c>
      <c r="S133" s="803">
        <f>ROUNDUP((K133*M133),0)</f>
        <v>0</v>
      </c>
      <c r="T133" s="804">
        <f>ROUNDUP((S133*1.25),0)</f>
        <v>0</v>
      </c>
      <c r="U133" s="49">
        <f t="shared" si="2"/>
        <v>0</v>
      </c>
      <c r="V133" s="187"/>
      <c r="W133" s="187"/>
      <c r="Y133" s="188"/>
      <c r="Z133" s="188"/>
      <c r="AA133" s="188"/>
      <c r="AB133" s="188"/>
      <c r="AC133" s="188"/>
      <c r="AD133" s="188"/>
      <c r="AE133" s="188"/>
      <c r="AF133" s="188"/>
      <c r="AH133" s="201"/>
      <c r="AI133" s="201"/>
      <c r="AJ133" s="201"/>
      <c r="AK133" s="201"/>
      <c r="AL133" s="201"/>
      <c r="AM133" s="201"/>
      <c r="AN133" s="201"/>
      <c r="AO133" s="201"/>
      <c r="AQ133" s="189"/>
      <c r="AR133" s="189"/>
      <c r="AS133" s="189"/>
      <c r="AT133" s="189"/>
      <c r="AU133" s="189"/>
      <c r="AV133" s="189"/>
      <c r="AW133" s="189"/>
      <c r="AY133" s="811"/>
      <c r="AZ133" s="811"/>
      <c r="BA133" s="811"/>
      <c r="BB133" s="811"/>
      <c r="BC133" s="811"/>
      <c r="BD133" s="811"/>
      <c r="BE133" s="811"/>
      <c r="BF133" s="811"/>
      <c r="BG133" s="811"/>
      <c r="BH133" s="811"/>
      <c r="BT133" s="807"/>
      <c r="BU133" s="807"/>
      <c r="BV133" s="807"/>
      <c r="BW133" s="807"/>
      <c r="BX133" s="807"/>
      <c r="BY133" s="807"/>
      <c r="BZ133" s="807"/>
      <c r="CA133" s="807"/>
      <c r="CB133" s="807"/>
      <c r="CC133" s="807"/>
      <c r="CD133" s="807"/>
      <c r="CE133" s="807"/>
      <c r="CF133" s="807"/>
      <c r="CG133" s="807"/>
      <c r="CH133" s="807"/>
      <c r="CI133" s="808"/>
      <c r="CK133" s="809"/>
      <c r="CL133" s="809"/>
      <c r="CM133" s="809"/>
      <c r="CN133" s="809"/>
      <c r="CO133" s="809"/>
      <c r="CP133" s="809"/>
      <c r="CQ133" s="809"/>
      <c r="CR133" s="809"/>
      <c r="CS133" s="809"/>
      <c r="CU133" s="810"/>
      <c r="CV133" s="810"/>
      <c r="CW133" s="810"/>
      <c r="CX133" s="810"/>
      <c r="EG133" s="810"/>
      <c r="EH133" s="810"/>
      <c r="EI133" s="810"/>
      <c r="EJ133" s="810"/>
      <c r="EK133" s="810"/>
      <c r="EL133" s="810"/>
      <c r="EM133" s="810"/>
    </row>
    <row r="134" spans="2:143" ht="12" customHeight="1">
      <c r="B134" s="643"/>
      <c r="C134" s="40">
        <v>510</v>
      </c>
      <c r="D134" s="41" t="s">
        <v>392</v>
      </c>
      <c r="E134" s="42">
        <v>16</v>
      </c>
      <c r="F134" s="66">
        <v>0.66</v>
      </c>
      <c r="G134" s="46">
        <v>5.1</v>
      </c>
      <c r="H134" s="45">
        <v>182</v>
      </c>
      <c r="I134" s="46">
        <f>F134*G134</f>
        <v>3.366</v>
      </c>
      <c r="J134" s="47">
        <f>K134/I134</f>
        <v>53.77302436125965</v>
      </c>
      <c r="K134" s="796">
        <v>181</v>
      </c>
      <c r="L134" s="514"/>
      <c r="M134" s="797"/>
      <c r="N134" s="798" t="s">
        <v>180</v>
      </c>
      <c r="O134" s="799">
        <f>I134*M134</f>
        <v>0</v>
      </c>
      <c r="P134" s="800" t="s">
        <v>445</v>
      </c>
      <c r="Q134" s="801">
        <f>ROUNDUP((S134*(euro)),-2)</f>
        <v>0</v>
      </c>
      <c r="R134" s="802">
        <f>Q134*(1.25)</f>
        <v>0</v>
      </c>
      <c r="S134" s="803">
        <f>ROUNDUP((K134*M134),0)</f>
        <v>0</v>
      </c>
      <c r="T134" s="804">
        <f>ROUNDUP((S134*1.25),0)</f>
        <v>0</v>
      </c>
      <c r="U134" s="49">
        <f t="shared" si="2"/>
        <v>0</v>
      </c>
      <c r="V134" s="187"/>
      <c r="W134" s="187"/>
      <c r="Y134" s="188"/>
      <c r="Z134" s="188"/>
      <c r="AA134" s="188"/>
      <c r="AB134" s="188"/>
      <c r="AC134" s="188"/>
      <c r="AD134" s="188"/>
      <c r="AE134" s="188"/>
      <c r="AF134" s="188"/>
      <c r="AH134" s="201"/>
      <c r="AI134" s="201"/>
      <c r="AJ134" s="201"/>
      <c r="AK134" s="201"/>
      <c r="AL134" s="201"/>
      <c r="AM134" s="201"/>
      <c r="AN134" s="201"/>
      <c r="AO134" s="201"/>
      <c r="AQ134" s="189"/>
      <c r="AR134" s="189"/>
      <c r="AS134" s="189"/>
      <c r="AT134" s="189"/>
      <c r="AU134" s="189"/>
      <c r="AV134" s="189"/>
      <c r="AW134" s="189"/>
      <c r="AY134" s="811"/>
      <c r="AZ134" s="811"/>
      <c r="BA134" s="811"/>
      <c r="BB134" s="811"/>
      <c r="BC134" s="811"/>
      <c r="BD134" s="811"/>
      <c r="BE134" s="811"/>
      <c r="BF134" s="811"/>
      <c r="BG134" s="811"/>
      <c r="BH134" s="811"/>
      <c r="BT134" s="807"/>
      <c r="BU134" s="807"/>
      <c r="BV134" s="807"/>
      <c r="BW134" s="807"/>
      <c r="BX134" s="807"/>
      <c r="BY134" s="807"/>
      <c r="BZ134" s="807"/>
      <c r="CA134" s="807"/>
      <c r="CB134" s="807"/>
      <c r="CC134" s="807"/>
      <c r="CD134" s="807"/>
      <c r="CE134" s="807"/>
      <c r="CF134" s="807"/>
      <c r="CG134" s="807"/>
      <c r="CH134" s="807"/>
      <c r="CI134" s="808"/>
      <c r="CK134" s="809"/>
      <c r="CL134" s="809"/>
      <c r="CM134" s="809"/>
      <c r="CN134" s="809"/>
      <c r="CO134" s="809"/>
      <c r="CP134" s="809"/>
      <c r="CQ134" s="809"/>
      <c r="CR134" s="809"/>
      <c r="CS134" s="809"/>
      <c r="CU134" s="810"/>
      <c r="CV134" s="810"/>
      <c r="CW134" s="810"/>
      <c r="CX134" s="810"/>
      <c r="EG134" s="810"/>
      <c r="EH134" s="810"/>
      <c r="EI134" s="810"/>
      <c r="EJ134" s="810"/>
      <c r="EK134" s="810"/>
      <c r="EL134" s="810"/>
      <c r="EM134" s="810"/>
    </row>
    <row r="135" spans="3:143" ht="27.75" customHeight="1">
      <c r="C135" s="40"/>
      <c r="D135" s="40"/>
      <c r="E135" s="40"/>
      <c r="F135" s="40"/>
      <c r="G135" s="184"/>
      <c r="H135" s="40"/>
      <c r="I135" s="184"/>
      <c r="J135" s="40"/>
      <c r="K135" s="41"/>
      <c r="L135" s="37"/>
      <c r="M135" s="37"/>
      <c r="N135" s="41"/>
      <c r="O135" s="1091">
        <f>SUM(O112:O134)</f>
        <v>0</v>
      </c>
      <c r="P135" s="186"/>
      <c r="Q135" s="185"/>
      <c r="R135" s="41"/>
      <c r="S135" s="185"/>
      <c r="T135" s="41"/>
      <c r="V135" s="187"/>
      <c r="W135" s="187"/>
      <c r="X135" s="188"/>
      <c r="Y135" s="188"/>
      <c r="Z135" s="188"/>
      <c r="AA135" s="188"/>
      <c r="AB135" s="188"/>
      <c r="AC135" s="188"/>
      <c r="AD135" s="188"/>
      <c r="AE135" s="188"/>
      <c r="AF135" s="188"/>
      <c r="AG135" s="201"/>
      <c r="AH135" s="201"/>
      <c r="AI135" s="201"/>
      <c r="AJ135" s="201"/>
      <c r="AK135" s="201"/>
      <c r="AL135" s="201"/>
      <c r="AM135" s="201"/>
      <c r="AN135" s="201"/>
      <c r="AO135" s="201"/>
      <c r="AP135" s="189"/>
      <c r="AQ135" s="189"/>
      <c r="AR135" s="189"/>
      <c r="AS135" s="189"/>
      <c r="AT135" s="189"/>
      <c r="AU135" s="189"/>
      <c r="AV135" s="189"/>
      <c r="AW135" s="189"/>
      <c r="AX135" s="811"/>
      <c r="AY135" s="811"/>
      <c r="AZ135" s="811"/>
      <c r="BA135" s="811"/>
      <c r="BB135" s="811"/>
      <c r="BC135" s="811"/>
      <c r="BD135" s="811"/>
      <c r="BE135" s="811"/>
      <c r="BF135" s="811"/>
      <c r="BG135" s="811"/>
      <c r="BH135" s="811"/>
      <c r="BI135" s="190"/>
      <c r="BJ135" s="812"/>
      <c r="BK135" s="812"/>
      <c r="BL135" s="812"/>
      <c r="BM135" s="812"/>
      <c r="BN135" s="812"/>
      <c r="BQ135" s="807"/>
      <c r="BT135" s="807"/>
      <c r="BU135" s="807"/>
      <c r="BV135" s="807"/>
      <c r="BW135" s="807"/>
      <c r="BX135" s="807"/>
      <c r="BY135" s="807"/>
      <c r="BZ135" s="807"/>
      <c r="CA135" s="807"/>
      <c r="CB135" s="807"/>
      <c r="CC135" s="807"/>
      <c r="CD135" s="807"/>
      <c r="CE135" s="807"/>
      <c r="CF135" s="807"/>
      <c r="CG135" s="807"/>
      <c r="CH135" s="807"/>
      <c r="CI135" s="808"/>
      <c r="CJ135" s="809"/>
      <c r="CK135" s="809"/>
      <c r="CL135" s="809"/>
      <c r="CM135" s="809"/>
      <c r="CN135" s="809"/>
      <c r="CO135" s="809"/>
      <c r="CP135" s="809"/>
      <c r="CQ135" s="809"/>
      <c r="CR135" s="809"/>
      <c r="CS135" s="809"/>
      <c r="CT135" s="810"/>
      <c r="CU135" s="810"/>
      <c r="CV135" s="810"/>
      <c r="CW135" s="810"/>
      <c r="CX135" s="810"/>
      <c r="EG135" s="810"/>
      <c r="EH135" s="810"/>
      <c r="EI135" s="810"/>
      <c r="EJ135" s="810"/>
      <c r="EK135" s="810"/>
      <c r="EL135" s="810"/>
      <c r="EM135" s="810"/>
    </row>
    <row r="136" spans="1:143" ht="12" customHeight="1">
      <c r="A136" s="564" t="s">
        <v>721</v>
      </c>
      <c r="C136" s="40"/>
      <c r="D136" s="40"/>
      <c r="E136" s="40"/>
      <c r="F136" s="40"/>
      <c r="G136" s="184"/>
      <c r="H136" s="40"/>
      <c r="I136" s="512"/>
      <c r="J136" s="736" t="s">
        <v>720</v>
      </c>
      <c r="K136" s="512"/>
      <c r="L136" s="37"/>
      <c r="M136" s="37"/>
      <c r="N136" s="41"/>
      <c r="O136" s="185"/>
      <c r="P136" s="186"/>
      <c r="Q136" s="185"/>
      <c r="R136" s="41"/>
      <c r="S136" s="185"/>
      <c r="T136" s="41"/>
      <c r="V136" s="187"/>
      <c r="W136" s="187"/>
      <c r="X136" s="188"/>
      <c r="Y136" s="188"/>
      <c r="Z136" s="188"/>
      <c r="AA136" s="188"/>
      <c r="AB136" s="188"/>
      <c r="AC136" s="188"/>
      <c r="AD136" s="188"/>
      <c r="AE136" s="188"/>
      <c r="AF136" s="188"/>
      <c r="AG136" s="201"/>
      <c r="AH136" s="201"/>
      <c r="AI136" s="201"/>
      <c r="AJ136" s="201"/>
      <c r="AK136" s="201"/>
      <c r="AL136" s="201"/>
      <c r="AM136" s="201"/>
      <c r="AN136" s="201"/>
      <c r="AO136" s="201"/>
      <c r="AP136" s="189"/>
      <c r="AQ136" s="189"/>
      <c r="AR136" s="189"/>
      <c r="AS136" s="189"/>
      <c r="AT136" s="189"/>
      <c r="AU136" s="189"/>
      <c r="AV136" s="189"/>
      <c r="AW136" s="189"/>
      <c r="AX136" s="811"/>
      <c r="AY136" s="811"/>
      <c r="AZ136" s="811"/>
      <c r="BA136" s="811"/>
      <c r="BB136" s="811"/>
      <c r="BC136" s="811"/>
      <c r="BD136" s="811"/>
      <c r="BE136" s="811"/>
      <c r="BF136" s="811"/>
      <c r="BG136" s="811"/>
      <c r="BH136" s="811"/>
      <c r="BI136" s="190"/>
      <c r="BJ136" s="812"/>
      <c r="BK136" s="812"/>
      <c r="BL136" s="812"/>
      <c r="BM136" s="812"/>
      <c r="BN136" s="812"/>
      <c r="BO136" s="812"/>
      <c r="BP136" s="813"/>
      <c r="BQ136" s="813"/>
      <c r="BR136" s="813"/>
      <c r="BS136" s="813"/>
      <c r="BT136" s="813"/>
      <c r="BU136" s="806"/>
      <c r="BV136" s="806"/>
      <c r="BW136" s="806"/>
      <c r="BX136" s="806"/>
      <c r="BY136" s="806"/>
      <c r="BZ136" s="806"/>
      <c r="CA136" s="806"/>
      <c r="CB136" s="805"/>
      <c r="CC136" s="805"/>
      <c r="CD136" s="805"/>
      <c r="CE136" s="805"/>
      <c r="CF136" s="814"/>
      <c r="CG136" s="814"/>
      <c r="CH136" s="814"/>
      <c r="CI136" s="814"/>
      <c r="CJ136" s="814"/>
      <c r="CK136" s="814"/>
      <c r="CL136" s="814"/>
      <c r="CM136" s="814"/>
      <c r="CN136" s="814"/>
      <c r="CO136" s="814"/>
      <c r="CP136" s="814"/>
      <c r="CQ136" s="814"/>
      <c r="CR136" s="814"/>
      <c r="CS136" s="814"/>
      <c r="CT136" s="814"/>
      <c r="CU136" s="814"/>
      <c r="CV136" s="814"/>
      <c r="CW136" s="814"/>
      <c r="CX136" s="815"/>
      <c r="CY136" s="807"/>
      <c r="CZ136" s="807"/>
      <c r="DA136" s="807"/>
      <c r="DB136" s="807"/>
      <c r="DC136" s="807"/>
      <c r="DD136" s="807"/>
      <c r="DE136" s="807"/>
      <c r="DF136" s="807"/>
      <c r="DG136" s="807"/>
      <c r="DH136" s="807"/>
      <c r="DI136" s="807"/>
      <c r="DJ136" s="807"/>
      <c r="DK136" s="807"/>
      <c r="DL136" s="807"/>
      <c r="DM136" s="807"/>
      <c r="DN136" s="807"/>
      <c r="DO136" s="807"/>
      <c r="DP136" s="807"/>
      <c r="DQ136" s="808"/>
      <c r="DR136" s="809"/>
      <c r="DS136" s="809"/>
      <c r="DT136" s="809"/>
      <c r="DU136" s="809"/>
      <c r="DV136" s="809"/>
      <c r="DW136" s="809"/>
      <c r="DX136" s="809"/>
      <c r="DY136" s="809"/>
      <c r="DZ136" s="809"/>
      <c r="EA136" s="809"/>
      <c r="EB136" s="810"/>
      <c r="EC136" s="810"/>
      <c r="ED136" s="810"/>
      <c r="EE136" s="810"/>
      <c r="EF136" s="810"/>
      <c r="EG136" s="810"/>
      <c r="EH136" s="810"/>
      <c r="EI136" s="810"/>
      <c r="EJ136" s="810"/>
      <c r="EK136" s="810"/>
      <c r="EL136" s="810"/>
      <c r="EM136" s="810"/>
    </row>
    <row r="137" spans="3:143" ht="21" customHeight="1">
      <c r="C137" s="162" t="s">
        <v>651</v>
      </c>
      <c r="D137" s="80"/>
      <c r="E137" s="80"/>
      <c r="F137" s="80"/>
      <c r="G137" s="163"/>
      <c r="H137" s="80"/>
      <c r="I137" s="163"/>
      <c r="J137" s="80"/>
      <c r="K137" s="80"/>
      <c r="L137" s="89"/>
      <c r="M137" s="89"/>
      <c r="N137" s="80"/>
      <c r="O137" s="164"/>
      <c r="P137" s="165"/>
      <c r="Q137" s="164"/>
      <c r="R137" s="80"/>
      <c r="S137" s="164"/>
      <c r="T137" s="80"/>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28"/>
      <c r="BJ137" s="128"/>
      <c r="BK137" s="128"/>
      <c r="BL137" s="128"/>
      <c r="BM137" s="128"/>
      <c r="BN137" s="128"/>
      <c r="BO137" s="128"/>
      <c r="BP137" s="202"/>
      <c r="BQ137" s="202"/>
      <c r="BR137" s="202"/>
      <c r="BS137" s="202"/>
      <c r="BT137" s="202"/>
      <c r="BU137" s="128"/>
      <c r="BV137" s="128"/>
      <c r="BW137" s="128"/>
      <c r="BX137" s="128"/>
      <c r="BY137" s="128"/>
      <c r="BZ137" s="128"/>
      <c r="CA137" s="128"/>
      <c r="CB137" s="128"/>
      <c r="CC137" s="128"/>
      <c r="CD137" s="128"/>
      <c r="CE137" s="128"/>
      <c r="CF137" s="128"/>
      <c r="CG137" s="128"/>
      <c r="CH137" s="128"/>
      <c r="CI137" s="128"/>
      <c r="CJ137" s="128"/>
      <c r="CK137" s="128"/>
      <c r="CL137" s="128"/>
      <c r="CM137" s="128"/>
      <c r="CN137" s="128"/>
      <c r="CO137" s="128"/>
      <c r="CP137" s="128"/>
      <c r="CQ137" s="128"/>
      <c r="CR137" s="128"/>
      <c r="CS137" s="128"/>
      <c r="CT137" s="128"/>
      <c r="CU137" s="128"/>
      <c r="CV137" s="128"/>
      <c r="CW137" s="128"/>
      <c r="CX137" s="128"/>
      <c r="CY137" s="128"/>
      <c r="CZ137" s="128"/>
      <c r="DA137" s="128"/>
      <c r="DB137" s="128"/>
      <c r="DC137" s="128"/>
      <c r="DD137" s="128"/>
      <c r="DE137" s="128"/>
      <c r="DF137" s="128"/>
      <c r="DG137" s="128"/>
      <c r="DH137" s="128"/>
      <c r="DI137" s="128"/>
      <c r="DJ137" s="128"/>
      <c r="DK137" s="128"/>
      <c r="DL137" s="128"/>
      <c r="DM137" s="128"/>
      <c r="DN137" s="128"/>
      <c r="DO137" s="128"/>
      <c r="DP137" s="128"/>
      <c r="DQ137" s="128"/>
      <c r="DR137" s="128"/>
      <c r="DS137" s="128"/>
      <c r="DT137" s="128"/>
      <c r="DU137" s="128"/>
      <c r="DV137" s="128"/>
      <c r="DW137" s="128"/>
      <c r="DX137" s="128"/>
      <c r="DY137" s="128"/>
      <c r="DZ137" s="128"/>
      <c r="EA137" s="128"/>
      <c r="EB137" s="128"/>
      <c r="EC137" s="128"/>
      <c r="ED137" s="128"/>
      <c r="EE137" s="128"/>
      <c r="EF137" s="128"/>
      <c r="EG137" s="128"/>
      <c r="EH137" s="128"/>
      <c r="EI137" s="128"/>
      <c r="EJ137" s="128"/>
      <c r="EK137" s="128"/>
      <c r="EL137" s="128"/>
      <c r="EM137" s="128"/>
    </row>
    <row r="138" spans="2:143" ht="5.25" customHeight="1">
      <c r="B138" s="154"/>
      <c r="C138" s="166"/>
      <c r="D138" s="166"/>
      <c r="E138" s="166"/>
      <c r="F138" s="166"/>
      <c r="G138" s="461"/>
      <c r="H138" s="166"/>
      <c r="I138" s="461"/>
      <c r="J138" s="166"/>
      <c r="K138" s="166"/>
      <c r="L138" s="98"/>
      <c r="M138" s="98"/>
      <c r="N138" s="166"/>
      <c r="O138" s="462"/>
      <c r="P138" s="193"/>
      <c r="Q138" s="462"/>
      <c r="R138" s="166"/>
      <c r="S138" s="462"/>
      <c r="T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28"/>
      <c r="BJ138" s="128"/>
      <c r="BK138" s="128"/>
      <c r="BL138" s="128"/>
      <c r="BM138" s="128"/>
      <c r="BN138" s="128"/>
      <c r="BO138" s="128"/>
      <c r="BP138" s="202"/>
      <c r="BQ138" s="202"/>
      <c r="BR138" s="202"/>
      <c r="BS138" s="202"/>
      <c r="BT138" s="202"/>
      <c r="BU138" s="128"/>
      <c r="BV138" s="128"/>
      <c r="BW138" s="128"/>
      <c r="BX138" s="128"/>
      <c r="BY138" s="128"/>
      <c r="BZ138" s="128"/>
      <c r="CA138" s="128"/>
      <c r="CB138" s="128"/>
      <c r="CC138" s="128"/>
      <c r="CD138" s="128"/>
      <c r="CE138" s="128"/>
      <c r="CF138" s="128"/>
      <c r="CG138" s="128"/>
      <c r="CH138" s="128"/>
      <c r="CI138" s="128"/>
      <c r="CJ138" s="128"/>
      <c r="CK138" s="128"/>
      <c r="CL138" s="128"/>
      <c r="CM138" s="128"/>
      <c r="CN138" s="128"/>
      <c r="CO138" s="128"/>
      <c r="CP138" s="128"/>
      <c r="CQ138" s="128"/>
      <c r="CR138" s="128"/>
      <c r="CS138" s="128"/>
      <c r="CT138" s="128"/>
      <c r="CU138" s="128"/>
      <c r="CV138" s="128"/>
      <c r="CW138" s="128"/>
      <c r="CX138" s="128"/>
      <c r="CY138" s="128"/>
      <c r="CZ138" s="128"/>
      <c r="DA138" s="128"/>
      <c r="DB138" s="128"/>
      <c r="DC138" s="128"/>
      <c r="DD138" s="128"/>
      <c r="DE138" s="128"/>
      <c r="DF138" s="128"/>
      <c r="DG138" s="128"/>
      <c r="DH138" s="128"/>
      <c r="DI138" s="128"/>
      <c r="DJ138" s="128"/>
      <c r="DK138" s="128"/>
      <c r="DL138" s="128"/>
      <c r="DM138" s="128"/>
      <c r="DN138" s="128"/>
      <c r="DO138" s="128"/>
      <c r="DP138" s="128"/>
      <c r="DQ138" s="128"/>
      <c r="DR138" s="128"/>
      <c r="DS138" s="128"/>
      <c r="DT138" s="128"/>
      <c r="DU138" s="128"/>
      <c r="DV138" s="128"/>
      <c r="DW138" s="128"/>
      <c r="DX138" s="128"/>
      <c r="DY138" s="128"/>
      <c r="DZ138" s="128"/>
      <c r="EA138" s="128"/>
      <c r="EB138" s="128"/>
      <c r="EC138" s="128"/>
      <c r="ED138" s="128"/>
      <c r="EE138" s="128"/>
      <c r="EF138" s="128"/>
      <c r="EG138" s="128"/>
      <c r="EH138" s="128"/>
      <c r="EI138" s="128"/>
      <c r="EJ138" s="128"/>
      <c r="EK138" s="128"/>
      <c r="EL138" s="128"/>
      <c r="EM138" s="128"/>
    </row>
    <row r="139" spans="3:143" ht="36.75" customHeight="1">
      <c r="C139" s="56"/>
      <c r="D139" s="168" t="s">
        <v>164</v>
      </c>
      <c r="E139" s="194" t="s">
        <v>301</v>
      </c>
      <c r="F139" s="194" t="s">
        <v>232</v>
      </c>
      <c r="G139" s="195" t="s">
        <v>231</v>
      </c>
      <c r="H139" s="196" t="s">
        <v>234</v>
      </c>
      <c r="I139" s="197" t="s">
        <v>179</v>
      </c>
      <c r="J139" s="196" t="s">
        <v>235</v>
      </c>
      <c r="K139" s="196" t="s">
        <v>259</v>
      </c>
      <c r="L139" s="515"/>
      <c r="M139" s="816"/>
      <c r="N139" s="817"/>
      <c r="O139" s="818" t="s">
        <v>236</v>
      </c>
      <c r="P139" s="819"/>
      <c r="Q139" s="820" t="s">
        <v>237</v>
      </c>
      <c r="R139" s="821" t="s">
        <v>238</v>
      </c>
      <c r="S139" s="822" t="s">
        <v>239</v>
      </c>
      <c r="T139" s="823" t="s">
        <v>240</v>
      </c>
      <c r="V139" s="141"/>
      <c r="W139" s="141"/>
      <c r="AA139" s="198"/>
      <c r="AB139" s="198"/>
      <c r="AC139" s="198"/>
      <c r="AD139" s="198"/>
      <c r="AE139" s="198"/>
      <c r="AF139" s="198"/>
      <c r="AI139" s="198"/>
      <c r="AJ139" s="198"/>
      <c r="AK139" s="198"/>
      <c r="AL139" s="198"/>
      <c r="AM139" s="198"/>
      <c r="AN139" s="198"/>
      <c r="AO139" s="198"/>
      <c r="AQ139" s="198"/>
      <c r="AR139" s="198"/>
      <c r="AS139" s="198"/>
      <c r="AT139" s="198"/>
      <c r="AU139" s="198"/>
      <c r="AV139" s="198"/>
      <c r="AW139" s="198"/>
      <c r="AZ139" s="198"/>
      <c r="BA139" s="198"/>
      <c r="BB139" s="198"/>
      <c r="BC139" s="198"/>
      <c r="BD139" s="198"/>
      <c r="BE139" s="198"/>
      <c r="BF139" s="198"/>
      <c r="BG139" s="198"/>
      <c r="BH139" s="198"/>
      <c r="BR139" s="828"/>
      <c r="BS139" s="828"/>
      <c r="BT139" s="825"/>
      <c r="BU139" s="825"/>
      <c r="BV139" s="825"/>
      <c r="BW139" s="825"/>
      <c r="BX139" s="825"/>
      <c r="BY139" s="825"/>
      <c r="BZ139" s="825"/>
      <c r="CA139" s="825"/>
      <c r="CB139" s="825"/>
      <c r="CC139" s="825"/>
      <c r="CD139" s="825"/>
      <c r="CE139" s="825"/>
      <c r="CF139" s="825"/>
      <c r="CG139" s="826"/>
      <c r="CJ139" s="825"/>
      <c r="CK139" s="825"/>
      <c r="CL139" s="825"/>
      <c r="CM139" s="825"/>
      <c r="CN139" s="825"/>
      <c r="CO139" s="825"/>
      <c r="CP139" s="825"/>
      <c r="CQ139" s="825"/>
      <c r="CR139" s="825"/>
      <c r="CS139" s="825"/>
      <c r="CT139" s="825"/>
      <c r="CU139" s="825"/>
      <c r="CV139" s="825"/>
      <c r="CW139" s="825"/>
      <c r="CX139" s="825"/>
      <c r="DS139" s="827"/>
      <c r="DT139" s="827"/>
      <c r="DU139" s="827"/>
      <c r="DV139" s="827"/>
      <c r="DW139" s="827"/>
      <c r="DX139" s="827"/>
      <c r="DY139" s="827"/>
      <c r="DZ139" s="827"/>
      <c r="EA139" s="827"/>
      <c r="EE139" s="828"/>
      <c r="EF139" s="828"/>
      <c r="EG139" s="828"/>
      <c r="EH139" s="828"/>
      <c r="EI139" s="828"/>
      <c r="EJ139" s="828"/>
      <c r="EK139" s="828"/>
      <c r="EL139" s="828"/>
      <c r="EM139" s="828"/>
    </row>
    <row r="140" spans="2:143" ht="12" customHeight="1">
      <c r="B140" s="640" t="s">
        <v>805</v>
      </c>
      <c r="C140" s="62" t="s">
        <v>650</v>
      </c>
      <c r="D140" s="200" t="s">
        <v>632</v>
      </c>
      <c r="E140" s="203" t="s">
        <v>170</v>
      </c>
      <c r="F140" s="194"/>
      <c r="G140" s="195"/>
      <c r="H140" s="196"/>
      <c r="I140" s="197"/>
      <c r="J140" s="196"/>
      <c r="K140" s="196"/>
      <c r="L140" s="515"/>
      <c r="M140" s="816"/>
      <c r="N140" s="775"/>
      <c r="O140" s="818"/>
      <c r="P140" s="819"/>
      <c r="Q140" s="820"/>
      <c r="R140" s="821"/>
      <c r="S140" s="829"/>
      <c r="T140" s="830"/>
      <c r="V140" s="141"/>
      <c r="W140" s="141"/>
      <c r="AA140" s="198"/>
      <c r="AB140" s="198"/>
      <c r="AC140" s="198"/>
      <c r="AD140" s="198"/>
      <c r="AE140" s="198"/>
      <c r="AF140" s="198"/>
      <c r="AI140" s="198"/>
      <c r="AJ140" s="198"/>
      <c r="AK140" s="198"/>
      <c r="AL140" s="198"/>
      <c r="AM140" s="198"/>
      <c r="AN140" s="198"/>
      <c r="AO140" s="198"/>
      <c r="AQ140" s="198"/>
      <c r="AR140" s="198"/>
      <c r="AS140" s="198"/>
      <c r="AT140" s="198"/>
      <c r="AU140" s="198"/>
      <c r="AV140" s="198"/>
      <c r="AW140" s="198"/>
      <c r="AZ140" s="198"/>
      <c r="BA140" s="198"/>
      <c r="BB140" s="198"/>
      <c r="BC140" s="198"/>
      <c r="BD140" s="198"/>
      <c r="BE140" s="198"/>
      <c r="BF140" s="198"/>
      <c r="BG140" s="198"/>
      <c r="BH140" s="198"/>
      <c r="BR140" s="828"/>
      <c r="BS140" s="828"/>
      <c r="BT140" s="825"/>
      <c r="BU140" s="825"/>
      <c r="BV140" s="825"/>
      <c r="BW140" s="825"/>
      <c r="BX140" s="825"/>
      <c r="BY140" s="825"/>
      <c r="BZ140" s="825"/>
      <c r="CA140" s="825"/>
      <c r="CB140" s="825"/>
      <c r="CC140" s="825"/>
      <c r="CD140" s="825"/>
      <c r="CE140" s="825"/>
      <c r="CF140" s="825"/>
      <c r="CG140" s="826"/>
      <c r="CJ140" s="825"/>
      <c r="CK140" s="825"/>
      <c r="CL140" s="825"/>
      <c r="CM140" s="825"/>
      <c r="CN140" s="825"/>
      <c r="CO140" s="825"/>
      <c r="CP140" s="825"/>
      <c r="CQ140" s="825"/>
      <c r="CR140" s="825"/>
      <c r="CS140" s="825"/>
      <c r="CT140" s="825"/>
      <c r="CU140" s="825"/>
      <c r="CV140" s="825"/>
      <c r="CW140" s="825"/>
      <c r="CX140" s="825"/>
      <c r="DS140" s="827"/>
      <c r="DT140" s="827"/>
      <c r="DU140" s="827"/>
      <c r="DV140" s="827"/>
      <c r="DW140" s="827"/>
      <c r="DX140" s="827"/>
      <c r="DY140" s="827"/>
      <c r="DZ140" s="827"/>
      <c r="EA140" s="827"/>
      <c r="EE140" s="828"/>
      <c r="EF140" s="828"/>
      <c r="EG140" s="828"/>
      <c r="EH140" s="828"/>
      <c r="EI140" s="828"/>
      <c r="EJ140" s="828"/>
      <c r="EK140" s="828"/>
      <c r="EL140" s="828"/>
      <c r="EM140" s="828"/>
    </row>
    <row r="141" spans="2:143" ht="12" customHeight="1">
      <c r="B141" s="640"/>
      <c r="C141" s="40">
        <v>230</v>
      </c>
      <c r="D141" s="41" t="s">
        <v>781</v>
      </c>
      <c r="E141" s="42">
        <v>7</v>
      </c>
      <c r="F141" s="66">
        <v>1.32</v>
      </c>
      <c r="G141" s="46">
        <v>2.3</v>
      </c>
      <c r="H141" s="45">
        <v>70</v>
      </c>
      <c r="I141" s="46">
        <f>F141*G141</f>
        <v>3.036</v>
      </c>
      <c r="J141" s="47">
        <f>K141/I141</f>
        <v>33.59683794466403</v>
      </c>
      <c r="K141" s="796">
        <v>102</v>
      </c>
      <c r="L141" s="514"/>
      <c r="M141" s="797"/>
      <c r="N141" s="798" t="s">
        <v>180</v>
      </c>
      <c r="O141" s="799">
        <f>I141*M141</f>
        <v>0</v>
      </c>
      <c r="P141" s="800" t="s">
        <v>445</v>
      </c>
      <c r="Q141" s="801">
        <f>ROUNDUP((S141*(euro)),-2)</f>
        <v>0</v>
      </c>
      <c r="R141" s="802">
        <f>Q141*(1.25)</f>
        <v>0</v>
      </c>
      <c r="S141" s="803">
        <f>ROUNDUP((K141*M141),0)</f>
        <v>0</v>
      </c>
      <c r="T141" s="804">
        <f>ROUNDUP((S141*1.25),0)</f>
        <v>0</v>
      </c>
      <c r="U141" s="49">
        <f aca="true" t="shared" si="3" ref="U141:U163">H141*M141</f>
        <v>0</v>
      </c>
      <c r="V141" s="187"/>
      <c r="W141" s="187"/>
      <c r="AA141" s="188"/>
      <c r="AB141" s="188"/>
      <c r="AC141" s="188"/>
      <c r="AD141" s="188"/>
      <c r="AE141" s="188"/>
      <c r="AF141" s="188"/>
      <c r="AI141" s="201"/>
      <c r="AJ141" s="201"/>
      <c r="AK141" s="201"/>
      <c r="AL141" s="201"/>
      <c r="AM141" s="201"/>
      <c r="AN141" s="201"/>
      <c r="AO141" s="201"/>
      <c r="AQ141" s="189"/>
      <c r="AR141" s="189"/>
      <c r="AS141" s="189"/>
      <c r="AT141" s="189"/>
      <c r="AU141" s="189"/>
      <c r="AV141" s="189"/>
      <c r="AW141" s="189"/>
      <c r="AZ141" s="811"/>
      <c r="BA141" s="811"/>
      <c r="BB141" s="811"/>
      <c r="BC141" s="811"/>
      <c r="BD141" s="811"/>
      <c r="BE141" s="811"/>
      <c r="BF141" s="811"/>
      <c r="BG141" s="811"/>
      <c r="BH141" s="811"/>
      <c r="BR141" s="810"/>
      <c r="BS141" s="810"/>
      <c r="BT141" s="807"/>
      <c r="BU141" s="807"/>
      <c r="BV141" s="807"/>
      <c r="BW141" s="807"/>
      <c r="BX141" s="807"/>
      <c r="BY141" s="807"/>
      <c r="BZ141" s="807"/>
      <c r="CA141" s="807"/>
      <c r="CB141" s="807"/>
      <c r="CC141" s="807"/>
      <c r="CD141" s="807"/>
      <c r="CE141" s="807"/>
      <c r="CF141" s="807"/>
      <c r="CG141" s="808"/>
      <c r="CJ141" s="814"/>
      <c r="CK141" s="814"/>
      <c r="CL141" s="814"/>
      <c r="CM141" s="814"/>
      <c r="CN141" s="814"/>
      <c r="CO141" s="814"/>
      <c r="CP141" s="814"/>
      <c r="CQ141" s="814"/>
      <c r="CR141" s="814"/>
      <c r="CS141" s="814"/>
      <c r="CT141" s="814"/>
      <c r="CU141" s="814"/>
      <c r="CV141" s="814"/>
      <c r="CW141" s="814"/>
      <c r="CX141" s="815"/>
      <c r="DS141" s="809"/>
      <c r="DT141" s="809"/>
      <c r="DU141" s="809"/>
      <c r="DV141" s="809"/>
      <c r="DW141" s="809"/>
      <c r="DX141" s="809"/>
      <c r="DY141" s="809"/>
      <c r="DZ141" s="809"/>
      <c r="EA141" s="809"/>
      <c r="EE141" s="810"/>
      <c r="EF141" s="810"/>
      <c r="EG141" s="810"/>
      <c r="EH141" s="810"/>
      <c r="EI141" s="810"/>
      <c r="EJ141" s="810"/>
      <c r="EK141" s="810"/>
      <c r="EL141" s="810"/>
      <c r="EM141" s="810"/>
    </row>
    <row r="142" spans="2:143" ht="12" customHeight="1">
      <c r="B142" s="640"/>
      <c r="C142" s="40">
        <v>260</v>
      </c>
      <c r="D142" s="41" t="s">
        <v>782</v>
      </c>
      <c r="E142" s="42">
        <v>7</v>
      </c>
      <c r="F142" s="66">
        <v>1.32</v>
      </c>
      <c r="G142" s="46">
        <v>2.3</v>
      </c>
      <c r="H142" s="45">
        <v>80</v>
      </c>
      <c r="I142" s="46">
        <f>F142*G142</f>
        <v>3.036</v>
      </c>
      <c r="J142" s="47">
        <f>K142/I142</f>
        <v>38.537549407114625</v>
      </c>
      <c r="K142" s="796">
        <v>117</v>
      </c>
      <c r="L142" s="514"/>
      <c r="M142" s="797"/>
      <c r="N142" s="798" t="s">
        <v>180</v>
      </c>
      <c r="O142" s="799">
        <f>I142*M142</f>
        <v>0</v>
      </c>
      <c r="P142" s="800" t="s">
        <v>445</v>
      </c>
      <c r="Q142" s="801">
        <f>ROUNDUP((S142*(euro)),-2)</f>
        <v>0</v>
      </c>
      <c r="R142" s="802">
        <f>Q142*(1.25)</f>
        <v>0</v>
      </c>
      <c r="S142" s="803">
        <f>ROUNDUP((K142*M142),0)</f>
        <v>0</v>
      </c>
      <c r="T142" s="804">
        <f>ROUNDUP((S142*1.25),0)</f>
        <v>0</v>
      </c>
      <c r="U142" s="49">
        <f t="shared" si="3"/>
        <v>0</v>
      </c>
      <c r="V142" s="187"/>
      <c r="W142" s="187"/>
      <c r="AA142" s="188"/>
      <c r="AB142" s="188"/>
      <c r="AC142" s="188"/>
      <c r="AD142" s="188"/>
      <c r="AE142" s="188"/>
      <c r="AF142" s="188"/>
      <c r="AI142" s="201"/>
      <c r="AJ142" s="201"/>
      <c r="AK142" s="201"/>
      <c r="AL142" s="201"/>
      <c r="AM142" s="201"/>
      <c r="AN142" s="201"/>
      <c r="AO142" s="201"/>
      <c r="AQ142" s="189"/>
      <c r="AR142" s="189"/>
      <c r="AS142" s="189"/>
      <c r="AT142" s="189"/>
      <c r="AU142" s="189"/>
      <c r="AV142" s="189"/>
      <c r="AW142" s="189"/>
      <c r="AZ142" s="811"/>
      <c r="BA142" s="811"/>
      <c r="BB142" s="811"/>
      <c r="BC142" s="811"/>
      <c r="BD142" s="811"/>
      <c r="BE142" s="811"/>
      <c r="BF142" s="811"/>
      <c r="BG142" s="811"/>
      <c r="BH142" s="811"/>
      <c r="BR142" s="810"/>
      <c r="BS142" s="810"/>
      <c r="BT142" s="807"/>
      <c r="BU142" s="807"/>
      <c r="BV142" s="807"/>
      <c r="BW142" s="807"/>
      <c r="BX142" s="807"/>
      <c r="BY142" s="807"/>
      <c r="BZ142" s="807"/>
      <c r="CA142" s="807"/>
      <c r="CB142" s="807"/>
      <c r="CC142" s="807"/>
      <c r="CD142" s="807"/>
      <c r="CE142" s="807"/>
      <c r="CF142" s="807"/>
      <c r="CG142" s="808"/>
      <c r="CJ142" s="814"/>
      <c r="CK142" s="814"/>
      <c r="CL142" s="814"/>
      <c r="CM142" s="814"/>
      <c r="CN142" s="814"/>
      <c r="CO142" s="814"/>
      <c r="CP142" s="814"/>
      <c r="CQ142" s="814"/>
      <c r="CR142" s="814"/>
      <c r="CS142" s="814"/>
      <c r="CT142" s="814"/>
      <c r="CU142" s="814"/>
      <c r="CV142" s="814"/>
      <c r="CW142" s="814"/>
      <c r="CX142" s="815"/>
      <c r="DS142" s="809"/>
      <c r="DT142" s="809"/>
      <c r="DU142" s="809"/>
      <c r="DV142" s="809"/>
      <c r="DW142" s="809"/>
      <c r="DX142" s="809"/>
      <c r="DY142" s="809"/>
      <c r="DZ142" s="809"/>
      <c r="EA142" s="809"/>
      <c r="EE142" s="810"/>
      <c r="EF142" s="810"/>
      <c r="EG142" s="810"/>
      <c r="EH142" s="810"/>
      <c r="EI142" s="810"/>
      <c r="EJ142" s="810"/>
      <c r="EK142" s="810"/>
      <c r="EL142" s="810"/>
      <c r="EM142" s="810"/>
    </row>
    <row r="143" spans="2:143" ht="12" customHeight="1">
      <c r="B143" s="640"/>
      <c r="C143" s="40">
        <v>310</v>
      </c>
      <c r="D143" s="41" t="s">
        <v>783</v>
      </c>
      <c r="E143" s="42">
        <v>7</v>
      </c>
      <c r="F143" s="66">
        <v>1.32</v>
      </c>
      <c r="G143" s="46">
        <v>2.3</v>
      </c>
      <c r="H143" s="45">
        <v>95</v>
      </c>
      <c r="I143" s="46">
        <f>F143*G143</f>
        <v>3.036</v>
      </c>
      <c r="J143" s="47">
        <f>K143/I143</f>
        <v>44.466403162055336</v>
      </c>
      <c r="K143" s="796">
        <v>135</v>
      </c>
      <c r="L143" s="514"/>
      <c r="M143" s="797"/>
      <c r="N143" s="798" t="s">
        <v>180</v>
      </c>
      <c r="O143" s="799">
        <f>I143*M143</f>
        <v>0</v>
      </c>
      <c r="P143" s="800" t="s">
        <v>445</v>
      </c>
      <c r="Q143" s="801">
        <f>ROUNDUP((S143*(euro)),-2)</f>
        <v>0</v>
      </c>
      <c r="R143" s="802">
        <f>Q143*(1.25)</f>
        <v>0</v>
      </c>
      <c r="S143" s="803">
        <f>ROUNDUP((K143*M143),0)</f>
        <v>0</v>
      </c>
      <c r="T143" s="804">
        <f>ROUNDUP((S143*1.25),0)</f>
        <v>0</v>
      </c>
      <c r="U143" s="49">
        <f t="shared" si="3"/>
        <v>0</v>
      </c>
      <c r="V143" s="187"/>
      <c r="W143" s="187"/>
      <c r="AA143" s="188"/>
      <c r="AB143" s="188"/>
      <c r="AC143" s="188"/>
      <c r="AD143" s="188"/>
      <c r="AE143" s="188"/>
      <c r="AF143" s="188"/>
      <c r="AI143" s="201"/>
      <c r="AJ143" s="201"/>
      <c r="AK143" s="201"/>
      <c r="AL143" s="201"/>
      <c r="AM143" s="201"/>
      <c r="AN143" s="201"/>
      <c r="AO143" s="201"/>
      <c r="AQ143" s="189"/>
      <c r="AR143" s="189"/>
      <c r="AS143" s="189"/>
      <c r="AT143" s="189"/>
      <c r="AU143" s="189"/>
      <c r="AV143" s="189"/>
      <c r="AW143" s="189"/>
      <c r="AZ143" s="811"/>
      <c r="BA143" s="811"/>
      <c r="BB143" s="811"/>
      <c r="BC143" s="811"/>
      <c r="BD143" s="811"/>
      <c r="BE143" s="811"/>
      <c r="BF143" s="811"/>
      <c r="BG143" s="811"/>
      <c r="BH143" s="811"/>
      <c r="BR143" s="810"/>
      <c r="BS143" s="810"/>
      <c r="BT143" s="807"/>
      <c r="BU143" s="807"/>
      <c r="BV143" s="807"/>
      <c r="BW143" s="807"/>
      <c r="BX143" s="807"/>
      <c r="BY143" s="807"/>
      <c r="BZ143" s="807"/>
      <c r="CA143" s="807"/>
      <c r="CB143" s="807"/>
      <c r="CC143" s="807"/>
      <c r="CD143" s="807"/>
      <c r="CE143" s="807"/>
      <c r="CF143" s="807"/>
      <c r="CG143" s="808"/>
      <c r="CJ143" s="814"/>
      <c r="CK143" s="814"/>
      <c r="CL143" s="814"/>
      <c r="CM143" s="814"/>
      <c r="CN143" s="814"/>
      <c r="CO143" s="814"/>
      <c r="CP143" s="814"/>
      <c r="CQ143" s="814"/>
      <c r="CR143" s="814"/>
      <c r="CS143" s="814"/>
      <c r="CT143" s="814"/>
      <c r="CU143" s="814"/>
      <c r="CV143" s="814"/>
      <c r="CW143" s="814"/>
      <c r="CX143" s="815"/>
      <c r="DS143" s="809"/>
      <c r="DT143" s="809"/>
      <c r="DU143" s="809"/>
      <c r="DV143" s="809"/>
      <c r="DW143" s="809"/>
      <c r="DX143" s="809"/>
      <c r="DY143" s="809"/>
      <c r="DZ143" s="809"/>
      <c r="EA143" s="809"/>
      <c r="EE143" s="810"/>
      <c r="EF143" s="810"/>
      <c r="EG143" s="810"/>
      <c r="EH143" s="810"/>
      <c r="EI143" s="810"/>
      <c r="EJ143" s="810"/>
      <c r="EK143" s="810"/>
      <c r="EL143" s="810"/>
      <c r="EM143" s="810"/>
    </row>
    <row r="144" spans="2:143" ht="12" customHeight="1">
      <c r="B144" s="640"/>
      <c r="C144" s="40">
        <v>385</v>
      </c>
      <c r="D144" s="41" t="s">
        <v>784</v>
      </c>
      <c r="E144" s="42">
        <v>7</v>
      </c>
      <c r="F144" s="66">
        <v>1.32</v>
      </c>
      <c r="G144" s="46">
        <v>3.85</v>
      </c>
      <c r="H144" s="45">
        <v>115</v>
      </c>
      <c r="I144" s="46">
        <f>F144*G144</f>
        <v>5.082000000000001</v>
      </c>
      <c r="J144" s="47">
        <f>K144/I144</f>
        <v>31.680440771349858</v>
      </c>
      <c r="K144" s="796">
        <v>161</v>
      </c>
      <c r="L144" s="514"/>
      <c r="M144" s="797"/>
      <c r="N144" s="798" t="s">
        <v>180</v>
      </c>
      <c r="O144" s="799">
        <f>I144*M144</f>
        <v>0</v>
      </c>
      <c r="P144" s="800" t="s">
        <v>445</v>
      </c>
      <c r="Q144" s="801">
        <f>ROUNDUP((S144*(euro)),-2)</f>
        <v>0</v>
      </c>
      <c r="R144" s="802">
        <f>Q144*(1.25)</f>
        <v>0</v>
      </c>
      <c r="S144" s="803">
        <f>ROUNDUP((K144*M144),0)</f>
        <v>0</v>
      </c>
      <c r="T144" s="804">
        <f>ROUNDUP((S144*1.25),0)</f>
        <v>0</v>
      </c>
      <c r="U144" s="49">
        <f t="shared" si="3"/>
        <v>0</v>
      </c>
      <c r="V144" s="187"/>
      <c r="W144" s="187"/>
      <c r="AA144" s="188"/>
      <c r="AB144" s="188"/>
      <c r="AC144" s="188"/>
      <c r="AD144" s="188"/>
      <c r="AE144" s="188"/>
      <c r="AF144" s="188"/>
      <c r="AI144" s="201"/>
      <c r="AJ144" s="201"/>
      <c r="AK144" s="201"/>
      <c r="AL144" s="201"/>
      <c r="AM144" s="201"/>
      <c r="AN144" s="201"/>
      <c r="AO144" s="201"/>
      <c r="AQ144" s="189"/>
      <c r="AR144" s="189"/>
      <c r="AS144" s="189"/>
      <c r="AT144" s="189"/>
      <c r="AU144" s="189"/>
      <c r="AV144" s="189"/>
      <c r="AW144" s="189"/>
      <c r="AZ144" s="811"/>
      <c r="BA144" s="811"/>
      <c r="BB144" s="811"/>
      <c r="BC144" s="811"/>
      <c r="BD144" s="811"/>
      <c r="BE144" s="811"/>
      <c r="BF144" s="811"/>
      <c r="BG144" s="811"/>
      <c r="BH144" s="811"/>
      <c r="BR144" s="810"/>
      <c r="BS144" s="810"/>
      <c r="BT144" s="807"/>
      <c r="BU144" s="807"/>
      <c r="BV144" s="807"/>
      <c r="BW144" s="807"/>
      <c r="BX144" s="807"/>
      <c r="BY144" s="807"/>
      <c r="BZ144" s="807"/>
      <c r="CA144" s="807"/>
      <c r="CB144" s="807"/>
      <c r="CC144" s="807"/>
      <c r="CD144" s="807"/>
      <c r="CE144" s="807"/>
      <c r="CF144" s="807"/>
      <c r="CG144" s="808"/>
      <c r="CJ144" s="814"/>
      <c r="CK144" s="814"/>
      <c r="CL144" s="814"/>
      <c r="CM144" s="814"/>
      <c r="CN144" s="814"/>
      <c r="CO144" s="814"/>
      <c r="CP144" s="814"/>
      <c r="CQ144" s="814"/>
      <c r="CR144" s="814"/>
      <c r="CS144" s="814"/>
      <c r="CT144" s="814"/>
      <c r="CU144" s="814"/>
      <c r="CV144" s="814"/>
      <c r="CW144" s="814"/>
      <c r="CX144" s="815"/>
      <c r="DS144" s="809"/>
      <c r="DT144" s="809"/>
      <c r="DU144" s="809"/>
      <c r="DV144" s="809"/>
      <c r="DW144" s="809"/>
      <c r="DX144" s="809"/>
      <c r="DY144" s="809"/>
      <c r="DZ144" s="809"/>
      <c r="EA144" s="809"/>
      <c r="EE144" s="810"/>
      <c r="EF144" s="810"/>
      <c r="EG144" s="810"/>
      <c r="EH144" s="810"/>
      <c r="EI144" s="810"/>
      <c r="EJ144" s="810"/>
      <c r="EK144" s="810"/>
      <c r="EL144" s="810"/>
      <c r="EM144" s="810"/>
    </row>
    <row r="145" spans="2:143" ht="12" customHeight="1">
      <c r="B145" s="640"/>
      <c r="C145" s="40">
        <v>510</v>
      </c>
      <c r="D145" s="41" t="s">
        <v>785</v>
      </c>
      <c r="E145" s="42">
        <v>7</v>
      </c>
      <c r="F145" s="66">
        <v>1.32</v>
      </c>
      <c r="G145" s="46">
        <v>5.1</v>
      </c>
      <c r="H145" s="45">
        <v>153</v>
      </c>
      <c r="I145" s="46">
        <f>F145*G145</f>
        <v>6.732</v>
      </c>
      <c r="J145" s="47">
        <f>K145/I145</f>
        <v>30.005941770647652</v>
      </c>
      <c r="K145" s="796">
        <v>202</v>
      </c>
      <c r="L145" s="514"/>
      <c r="M145" s="797"/>
      <c r="N145" s="798" t="s">
        <v>180</v>
      </c>
      <c r="O145" s="799">
        <f>I145*M145</f>
        <v>0</v>
      </c>
      <c r="P145" s="800" t="s">
        <v>445</v>
      </c>
      <c r="Q145" s="801">
        <f>ROUNDUP((S145*(euro)),-2)</f>
        <v>0</v>
      </c>
      <c r="R145" s="802">
        <f>Q145*(1.25)</f>
        <v>0</v>
      </c>
      <c r="S145" s="803">
        <f>ROUNDUP((K145*M145),0)</f>
        <v>0</v>
      </c>
      <c r="T145" s="804">
        <f>ROUNDUP((S145*1.25),0)</f>
        <v>0</v>
      </c>
      <c r="U145" s="49">
        <f t="shared" si="3"/>
        <v>0</v>
      </c>
      <c r="V145" s="187"/>
      <c r="W145" s="187"/>
      <c r="AA145" s="188"/>
      <c r="AB145" s="188"/>
      <c r="AC145" s="188"/>
      <c r="AD145" s="188"/>
      <c r="AE145" s="188"/>
      <c r="AF145" s="188"/>
      <c r="AI145" s="201"/>
      <c r="AJ145" s="201"/>
      <c r="AK145" s="201"/>
      <c r="AL145" s="201"/>
      <c r="AM145" s="201"/>
      <c r="AN145" s="201"/>
      <c r="AO145" s="201"/>
      <c r="AQ145" s="189"/>
      <c r="AR145" s="189"/>
      <c r="AS145" s="189"/>
      <c r="AT145" s="189"/>
      <c r="AU145" s="189"/>
      <c r="AV145" s="189"/>
      <c r="AW145" s="189"/>
      <c r="AZ145" s="811"/>
      <c r="BA145" s="811"/>
      <c r="BB145" s="811"/>
      <c r="BC145" s="811"/>
      <c r="BD145" s="811"/>
      <c r="BE145" s="811"/>
      <c r="BF145" s="811"/>
      <c r="BG145" s="811"/>
      <c r="BH145" s="811"/>
      <c r="BR145" s="810"/>
      <c r="BS145" s="810"/>
      <c r="BT145" s="807"/>
      <c r="BU145" s="807"/>
      <c r="BV145" s="807"/>
      <c r="BW145" s="807"/>
      <c r="BX145" s="807"/>
      <c r="BY145" s="807"/>
      <c r="BZ145" s="807"/>
      <c r="CA145" s="807"/>
      <c r="CB145" s="807"/>
      <c r="CC145" s="807"/>
      <c r="CD145" s="807"/>
      <c r="CE145" s="807"/>
      <c r="CF145" s="807"/>
      <c r="CG145" s="808"/>
      <c r="CJ145" s="814"/>
      <c r="CK145" s="814"/>
      <c r="CL145" s="814"/>
      <c r="CM145" s="814"/>
      <c r="CN145" s="814"/>
      <c r="CO145" s="814"/>
      <c r="CP145" s="814"/>
      <c r="CQ145" s="814"/>
      <c r="CR145" s="814"/>
      <c r="CS145" s="814"/>
      <c r="CT145" s="814"/>
      <c r="CU145" s="814"/>
      <c r="CV145" s="814"/>
      <c r="CW145" s="814"/>
      <c r="CX145" s="815"/>
      <c r="DS145" s="809"/>
      <c r="DT145" s="809"/>
      <c r="DU145" s="809"/>
      <c r="DV145" s="809"/>
      <c r="DW145" s="809"/>
      <c r="DX145" s="809"/>
      <c r="DY145" s="809"/>
      <c r="DZ145" s="809"/>
      <c r="EA145" s="809"/>
      <c r="EE145" s="810"/>
      <c r="EF145" s="810"/>
      <c r="EG145" s="810"/>
      <c r="EH145" s="810"/>
      <c r="EI145" s="810"/>
      <c r="EJ145" s="810"/>
      <c r="EK145" s="810"/>
      <c r="EL145" s="810"/>
      <c r="EM145" s="810"/>
    </row>
    <row r="146" spans="2:41" ht="12" customHeight="1">
      <c r="B146" s="640"/>
      <c r="J146" s="180"/>
      <c r="K146" s="180"/>
      <c r="L146" s="1"/>
      <c r="M146" s="1"/>
      <c r="N146" s="181"/>
      <c r="O146" s="182"/>
      <c r="P146" s="183"/>
      <c r="U146" s="49">
        <f t="shared" si="3"/>
        <v>0</v>
      </c>
      <c r="AI146" s="127"/>
      <c r="AJ146" s="127"/>
      <c r="AK146" s="127"/>
      <c r="AL146" s="127"/>
      <c r="AM146" s="127"/>
      <c r="AN146" s="127"/>
      <c r="AO146" s="127"/>
    </row>
    <row r="147" spans="2:143" ht="12" customHeight="1">
      <c r="B147" s="640"/>
      <c r="C147" s="40">
        <v>230</v>
      </c>
      <c r="D147" s="41" t="s">
        <v>786</v>
      </c>
      <c r="E147" s="42">
        <v>11</v>
      </c>
      <c r="F147" s="66">
        <v>1.32</v>
      </c>
      <c r="G147" s="46">
        <v>2.3</v>
      </c>
      <c r="H147" s="45">
        <v>96</v>
      </c>
      <c r="I147" s="46">
        <f>F147*G147</f>
        <v>3.036</v>
      </c>
      <c r="J147" s="47">
        <f>K147/I147</f>
        <v>41.50197628458498</v>
      </c>
      <c r="K147" s="796">
        <v>126</v>
      </c>
      <c r="L147" s="514"/>
      <c r="M147" s="797"/>
      <c r="N147" s="798" t="s">
        <v>180</v>
      </c>
      <c r="O147" s="799">
        <f>I147*M147</f>
        <v>0</v>
      </c>
      <c r="P147" s="800" t="s">
        <v>445</v>
      </c>
      <c r="Q147" s="801">
        <f>ROUNDUP((S147*(euro)),-2)</f>
        <v>0</v>
      </c>
      <c r="R147" s="802">
        <f>Q147*(1.25)</f>
        <v>0</v>
      </c>
      <c r="S147" s="803">
        <f>ROUNDUP((K147*M147),0)</f>
        <v>0</v>
      </c>
      <c r="T147" s="804">
        <f>ROUNDUP((S147*1.25),0)</f>
        <v>0</v>
      </c>
      <c r="U147" s="49">
        <f t="shared" si="3"/>
        <v>0</v>
      </c>
      <c r="V147" s="187"/>
      <c r="W147" s="187"/>
      <c r="AA147" s="188"/>
      <c r="AB147" s="188"/>
      <c r="AC147" s="188"/>
      <c r="AD147" s="188"/>
      <c r="AE147" s="188"/>
      <c r="AF147" s="188"/>
      <c r="AI147" s="201"/>
      <c r="AJ147" s="201"/>
      <c r="AK147" s="201"/>
      <c r="AL147" s="201"/>
      <c r="AM147" s="201"/>
      <c r="AN147" s="201"/>
      <c r="AO147" s="201"/>
      <c r="AQ147" s="189"/>
      <c r="AR147" s="189"/>
      <c r="AS147" s="189"/>
      <c r="AT147" s="189"/>
      <c r="AU147" s="189"/>
      <c r="AV147" s="189"/>
      <c r="AW147" s="189"/>
      <c r="AZ147" s="811"/>
      <c r="BA147" s="811"/>
      <c r="BB147" s="811"/>
      <c r="BC147" s="811"/>
      <c r="BD147" s="811"/>
      <c r="BE147" s="811"/>
      <c r="BF147" s="811"/>
      <c r="BG147" s="811"/>
      <c r="BH147" s="811"/>
      <c r="BR147" s="810"/>
      <c r="BS147" s="810"/>
      <c r="BT147" s="807"/>
      <c r="BU147" s="807"/>
      <c r="BV147" s="807"/>
      <c r="BW147" s="807"/>
      <c r="BX147" s="807"/>
      <c r="BY147" s="807"/>
      <c r="BZ147" s="807"/>
      <c r="CA147" s="807"/>
      <c r="CB147" s="807"/>
      <c r="CC147" s="807"/>
      <c r="CD147" s="807"/>
      <c r="CE147" s="807"/>
      <c r="CF147" s="807"/>
      <c r="CG147" s="808"/>
      <c r="CJ147" s="814"/>
      <c r="CK147" s="814"/>
      <c r="CL147" s="814"/>
      <c r="CM147" s="814"/>
      <c r="CN147" s="814"/>
      <c r="CO147" s="814"/>
      <c r="CP147" s="814"/>
      <c r="CQ147" s="814"/>
      <c r="CR147" s="814"/>
      <c r="CS147" s="814"/>
      <c r="CT147" s="814"/>
      <c r="CU147" s="814"/>
      <c r="CV147" s="814"/>
      <c r="CW147" s="814"/>
      <c r="CX147" s="815"/>
      <c r="DS147" s="809"/>
      <c r="DT147" s="809"/>
      <c r="DU147" s="809"/>
      <c r="DV147" s="809"/>
      <c r="DW147" s="809"/>
      <c r="DX147" s="809"/>
      <c r="DY147" s="809"/>
      <c r="DZ147" s="809"/>
      <c r="EA147" s="809"/>
      <c r="EE147" s="810"/>
      <c r="EF147" s="810"/>
      <c r="EG147" s="810"/>
      <c r="EH147" s="810"/>
      <c r="EI147" s="810"/>
      <c r="EJ147" s="810"/>
      <c r="EK147" s="810"/>
      <c r="EL147" s="810"/>
      <c r="EM147" s="810"/>
    </row>
    <row r="148" spans="2:143" ht="12" customHeight="1">
      <c r="B148" s="640"/>
      <c r="C148" s="40">
        <v>260</v>
      </c>
      <c r="D148" s="41" t="s">
        <v>787</v>
      </c>
      <c r="E148" s="42">
        <v>11</v>
      </c>
      <c r="F148" s="66">
        <v>1.32</v>
      </c>
      <c r="G148" s="46">
        <v>2.3</v>
      </c>
      <c r="H148" s="45">
        <v>110</v>
      </c>
      <c r="I148" s="46">
        <f>F148*G148</f>
        <v>3.036</v>
      </c>
      <c r="J148" s="47">
        <f>K148/I148</f>
        <v>47.10144927536232</v>
      </c>
      <c r="K148" s="796">
        <v>143</v>
      </c>
      <c r="L148" s="514"/>
      <c r="M148" s="797"/>
      <c r="N148" s="798" t="s">
        <v>180</v>
      </c>
      <c r="O148" s="799">
        <f>I148*M148</f>
        <v>0</v>
      </c>
      <c r="P148" s="800" t="s">
        <v>445</v>
      </c>
      <c r="Q148" s="801">
        <f>ROUNDUP((S148*(euro)),-2)</f>
        <v>0</v>
      </c>
      <c r="R148" s="802">
        <f>Q148*(1.25)</f>
        <v>0</v>
      </c>
      <c r="S148" s="803">
        <f>ROUNDUP((K148*M148),0)</f>
        <v>0</v>
      </c>
      <c r="T148" s="804">
        <f>ROUNDUP((S148*1.25),0)</f>
        <v>0</v>
      </c>
      <c r="U148" s="49">
        <f t="shared" si="3"/>
        <v>0</v>
      </c>
      <c r="V148" s="187"/>
      <c r="W148" s="187"/>
      <c r="AA148" s="188"/>
      <c r="AB148" s="188"/>
      <c r="AC148" s="188"/>
      <c r="AD148" s="188"/>
      <c r="AE148" s="188"/>
      <c r="AF148" s="188"/>
      <c r="AI148" s="201"/>
      <c r="AJ148" s="201"/>
      <c r="AK148" s="201"/>
      <c r="AL148" s="201"/>
      <c r="AM148" s="201"/>
      <c r="AN148" s="201"/>
      <c r="AO148" s="201"/>
      <c r="AQ148" s="189"/>
      <c r="AR148" s="189"/>
      <c r="AS148" s="189"/>
      <c r="AT148" s="189"/>
      <c r="AU148" s="189"/>
      <c r="AV148" s="189"/>
      <c r="AW148" s="189"/>
      <c r="AZ148" s="811"/>
      <c r="BA148" s="811"/>
      <c r="BB148" s="811"/>
      <c r="BC148" s="811"/>
      <c r="BD148" s="811"/>
      <c r="BE148" s="811"/>
      <c r="BF148" s="811"/>
      <c r="BG148" s="811"/>
      <c r="BH148" s="811"/>
      <c r="BR148" s="810"/>
      <c r="BS148" s="810"/>
      <c r="BT148" s="807"/>
      <c r="BU148" s="807"/>
      <c r="BV148" s="807"/>
      <c r="BW148" s="807"/>
      <c r="BX148" s="807"/>
      <c r="BY148" s="807"/>
      <c r="BZ148" s="807"/>
      <c r="CA148" s="807"/>
      <c r="CB148" s="807"/>
      <c r="CC148" s="807"/>
      <c r="CD148" s="807"/>
      <c r="CE148" s="807"/>
      <c r="CF148" s="807"/>
      <c r="CG148" s="808"/>
      <c r="CJ148" s="814"/>
      <c r="CK148" s="814"/>
      <c r="CL148" s="814"/>
      <c r="CM148" s="814"/>
      <c r="CN148" s="814"/>
      <c r="CO148" s="814"/>
      <c r="CP148" s="814"/>
      <c r="CQ148" s="814"/>
      <c r="CR148" s="814"/>
      <c r="CS148" s="814"/>
      <c r="CT148" s="814"/>
      <c r="CU148" s="814"/>
      <c r="CV148" s="814"/>
      <c r="CW148" s="814"/>
      <c r="CX148" s="815"/>
      <c r="DS148" s="809"/>
      <c r="DT148" s="809"/>
      <c r="DU148" s="809"/>
      <c r="DV148" s="809"/>
      <c r="DW148" s="809"/>
      <c r="DX148" s="809"/>
      <c r="DY148" s="809"/>
      <c r="DZ148" s="809"/>
      <c r="EA148" s="809"/>
      <c r="EE148" s="810"/>
      <c r="EF148" s="810"/>
      <c r="EG148" s="810"/>
      <c r="EH148" s="810"/>
      <c r="EI148" s="810"/>
      <c r="EJ148" s="810"/>
      <c r="EK148" s="810"/>
      <c r="EL148" s="810"/>
      <c r="EM148" s="810"/>
    </row>
    <row r="149" spans="2:143" ht="12" customHeight="1">
      <c r="B149" s="640"/>
      <c r="C149" s="40">
        <v>310</v>
      </c>
      <c r="D149" s="41" t="s">
        <v>788</v>
      </c>
      <c r="E149" s="42">
        <v>11</v>
      </c>
      <c r="F149" s="66">
        <v>1.32</v>
      </c>
      <c r="G149" s="46">
        <v>2.3</v>
      </c>
      <c r="H149" s="45">
        <v>129</v>
      </c>
      <c r="I149" s="46">
        <f>F149*G149</f>
        <v>3.036</v>
      </c>
      <c r="J149" s="47">
        <f>K149/I149</f>
        <v>54.67720685111989</v>
      </c>
      <c r="K149" s="796">
        <v>166</v>
      </c>
      <c r="L149" s="514"/>
      <c r="M149" s="797"/>
      <c r="N149" s="798" t="s">
        <v>180</v>
      </c>
      <c r="O149" s="799">
        <f>I149*M149</f>
        <v>0</v>
      </c>
      <c r="P149" s="800" t="s">
        <v>445</v>
      </c>
      <c r="Q149" s="801">
        <f>ROUNDUP((S149*(euro)),-2)</f>
        <v>0</v>
      </c>
      <c r="R149" s="802">
        <f>Q149*(1.25)</f>
        <v>0</v>
      </c>
      <c r="S149" s="803">
        <f>ROUNDUP((K149*M149),0)</f>
        <v>0</v>
      </c>
      <c r="T149" s="804">
        <f>ROUNDUP((S149*1.25),0)</f>
        <v>0</v>
      </c>
      <c r="U149" s="49">
        <f t="shared" si="3"/>
        <v>0</v>
      </c>
      <c r="V149" s="187"/>
      <c r="W149" s="187"/>
      <c r="AA149" s="188"/>
      <c r="AB149" s="188"/>
      <c r="AC149" s="188"/>
      <c r="AD149" s="188"/>
      <c r="AE149" s="188"/>
      <c r="AF149" s="188"/>
      <c r="AI149" s="201"/>
      <c r="AJ149" s="201"/>
      <c r="AK149" s="201"/>
      <c r="AL149" s="201"/>
      <c r="AM149" s="201"/>
      <c r="AN149" s="201"/>
      <c r="AO149" s="201"/>
      <c r="AQ149" s="189"/>
      <c r="AR149" s="189"/>
      <c r="AS149" s="189"/>
      <c r="AT149" s="189"/>
      <c r="AU149" s="189"/>
      <c r="AV149" s="189"/>
      <c r="AW149" s="189"/>
      <c r="AZ149" s="811"/>
      <c r="BA149" s="811"/>
      <c r="BB149" s="811"/>
      <c r="BC149" s="811"/>
      <c r="BD149" s="811"/>
      <c r="BE149" s="811"/>
      <c r="BF149" s="811"/>
      <c r="BG149" s="811"/>
      <c r="BH149" s="811"/>
      <c r="BR149" s="810"/>
      <c r="BS149" s="810"/>
      <c r="BT149" s="807"/>
      <c r="BU149" s="807"/>
      <c r="BV149" s="807"/>
      <c r="BW149" s="807"/>
      <c r="BX149" s="807"/>
      <c r="BY149" s="807"/>
      <c r="BZ149" s="807"/>
      <c r="CA149" s="807"/>
      <c r="CB149" s="807"/>
      <c r="CC149" s="807"/>
      <c r="CD149" s="807"/>
      <c r="CE149" s="807"/>
      <c r="CF149" s="807"/>
      <c r="CG149" s="808"/>
      <c r="CJ149" s="814"/>
      <c r="CK149" s="814"/>
      <c r="CL149" s="814"/>
      <c r="CM149" s="814"/>
      <c r="CN149" s="814"/>
      <c r="CO149" s="814"/>
      <c r="CP149" s="814"/>
      <c r="CQ149" s="814"/>
      <c r="CR149" s="814"/>
      <c r="CS149" s="814"/>
      <c r="CT149" s="814"/>
      <c r="CU149" s="814"/>
      <c r="CV149" s="814"/>
      <c r="CW149" s="814"/>
      <c r="CX149" s="815"/>
      <c r="DS149" s="809"/>
      <c r="DT149" s="809"/>
      <c r="DU149" s="809"/>
      <c r="DV149" s="809"/>
      <c r="DW149" s="809"/>
      <c r="DX149" s="809"/>
      <c r="DY149" s="809"/>
      <c r="DZ149" s="809"/>
      <c r="EA149" s="809"/>
      <c r="EE149" s="810"/>
      <c r="EF149" s="810"/>
      <c r="EG149" s="810"/>
      <c r="EH149" s="810"/>
      <c r="EI149" s="810"/>
      <c r="EJ149" s="810"/>
      <c r="EK149" s="810"/>
      <c r="EL149" s="810"/>
      <c r="EM149" s="810"/>
    </row>
    <row r="150" spans="2:143" ht="12" customHeight="1">
      <c r="B150" s="640"/>
      <c r="C150" s="40">
        <v>385</v>
      </c>
      <c r="D150" s="41" t="s">
        <v>789</v>
      </c>
      <c r="E150" s="42">
        <v>11</v>
      </c>
      <c r="F150" s="66">
        <v>1.32</v>
      </c>
      <c r="G150" s="46">
        <v>3.85</v>
      </c>
      <c r="H150" s="45">
        <v>158</v>
      </c>
      <c r="I150" s="46">
        <f>F150*G150</f>
        <v>5.082000000000001</v>
      </c>
      <c r="J150" s="47">
        <f>K150/I150</f>
        <v>38.96103896103896</v>
      </c>
      <c r="K150" s="796">
        <v>198</v>
      </c>
      <c r="L150" s="514"/>
      <c r="M150" s="797"/>
      <c r="N150" s="798" t="s">
        <v>180</v>
      </c>
      <c r="O150" s="799">
        <f>I150*M150</f>
        <v>0</v>
      </c>
      <c r="P150" s="800" t="s">
        <v>445</v>
      </c>
      <c r="Q150" s="801">
        <f>ROUNDUP((S150*(euro)),-2)</f>
        <v>0</v>
      </c>
      <c r="R150" s="802">
        <f>Q150*(1.25)</f>
        <v>0</v>
      </c>
      <c r="S150" s="803">
        <f>ROUNDUP((K150*M150),0)</f>
        <v>0</v>
      </c>
      <c r="T150" s="804">
        <f>ROUNDUP((S150*1.25),0)</f>
        <v>0</v>
      </c>
      <c r="U150" s="49">
        <f t="shared" si="3"/>
        <v>0</v>
      </c>
      <c r="V150" s="187"/>
      <c r="W150" s="187"/>
      <c r="AA150" s="188"/>
      <c r="AB150" s="188"/>
      <c r="AC150" s="188"/>
      <c r="AD150" s="188"/>
      <c r="AE150" s="188"/>
      <c r="AF150" s="188"/>
      <c r="AI150" s="201"/>
      <c r="AJ150" s="201"/>
      <c r="AK150" s="201"/>
      <c r="AL150" s="201"/>
      <c r="AM150" s="201"/>
      <c r="AN150" s="201"/>
      <c r="AO150" s="201"/>
      <c r="AQ150" s="189"/>
      <c r="AR150" s="189"/>
      <c r="AS150" s="189"/>
      <c r="AT150" s="189"/>
      <c r="AU150" s="189"/>
      <c r="AV150" s="189"/>
      <c r="AW150" s="189"/>
      <c r="AZ150" s="811"/>
      <c r="BA150" s="811"/>
      <c r="BB150" s="811"/>
      <c r="BC150" s="811"/>
      <c r="BD150" s="811"/>
      <c r="BE150" s="811"/>
      <c r="BF150" s="811"/>
      <c r="BG150" s="811"/>
      <c r="BH150" s="811"/>
      <c r="BR150" s="810"/>
      <c r="BS150" s="810"/>
      <c r="BT150" s="807"/>
      <c r="BU150" s="807"/>
      <c r="BV150" s="807"/>
      <c r="BW150" s="807"/>
      <c r="BX150" s="807"/>
      <c r="BY150" s="807"/>
      <c r="BZ150" s="807"/>
      <c r="CA150" s="807"/>
      <c r="CB150" s="807"/>
      <c r="CC150" s="807"/>
      <c r="CD150" s="807"/>
      <c r="CE150" s="807"/>
      <c r="CF150" s="807"/>
      <c r="CG150" s="808"/>
      <c r="CJ150" s="814"/>
      <c r="CK150" s="814"/>
      <c r="CL150" s="814"/>
      <c r="CM150" s="814"/>
      <c r="CN150" s="814"/>
      <c r="CO150" s="814"/>
      <c r="CP150" s="814"/>
      <c r="CQ150" s="814"/>
      <c r="CR150" s="814"/>
      <c r="CS150" s="814"/>
      <c r="CT150" s="814"/>
      <c r="CU150" s="814"/>
      <c r="CV150" s="814"/>
      <c r="CW150" s="814"/>
      <c r="CX150" s="815"/>
      <c r="DS150" s="809"/>
      <c r="DT150" s="809"/>
      <c r="DU150" s="809"/>
      <c r="DV150" s="809"/>
      <c r="DW150" s="809"/>
      <c r="DX150" s="809"/>
      <c r="DY150" s="809"/>
      <c r="DZ150" s="809"/>
      <c r="EA150" s="809"/>
      <c r="EE150" s="810"/>
      <c r="EF150" s="810"/>
      <c r="EG150" s="810"/>
      <c r="EH150" s="810"/>
      <c r="EI150" s="810"/>
      <c r="EJ150" s="810"/>
      <c r="EK150" s="810"/>
      <c r="EL150" s="810"/>
      <c r="EM150" s="810"/>
    </row>
    <row r="151" spans="2:143" ht="12" customHeight="1">
      <c r="B151" s="640"/>
      <c r="C151" s="40">
        <v>510</v>
      </c>
      <c r="D151" s="41" t="s">
        <v>790</v>
      </c>
      <c r="E151" s="42">
        <v>11</v>
      </c>
      <c r="F151" s="66">
        <v>1.32</v>
      </c>
      <c r="G151" s="46">
        <v>5.1</v>
      </c>
      <c r="H151" s="45">
        <v>207</v>
      </c>
      <c r="I151" s="46">
        <f>F151*G151</f>
        <v>6.732</v>
      </c>
      <c r="J151" s="47">
        <f>K151/I151</f>
        <v>36.987522281639926</v>
      </c>
      <c r="K151" s="796">
        <v>249</v>
      </c>
      <c r="L151" s="514"/>
      <c r="M151" s="797"/>
      <c r="N151" s="798" t="s">
        <v>180</v>
      </c>
      <c r="O151" s="799">
        <f>I151*M151</f>
        <v>0</v>
      </c>
      <c r="P151" s="800" t="s">
        <v>445</v>
      </c>
      <c r="Q151" s="801">
        <f>ROUNDUP((S151*(euro)),-2)</f>
        <v>0</v>
      </c>
      <c r="R151" s="802">
        <f>Q151*(1.25)</f>
        <v>0</v>
      </c>
      <c r="S151" s="803">
        <f>ROUNDUP((K151*M151),0)</f>
        <v>0</v>
      </c>
      <c r="T151" s="804">
        <f>ROUNDUP((S151*1.25),0)</f>
        <v>0</v>
      </c>
      <c r="U151" s="49">
        <f t="shared" si="3"/>
        <v>0</v>
      </c>
      <c r="V151" s="187"/>
      <c r="W151" s="187"/>
      <c r="AA151" s="188"/>
      <c r="AB151" s="188"/>
      <c r="AC151" s="188"/>
      <c r="AD151" s="188"/>
      <c r="AE151" s="188"/>
      <c r="AF151" s="188"/>
      <c r="AI151" s="201"/>
      <c r="AJ151" s="201"/>
      <c r="AK151" s="201"/>
      <c r="AL151" s="201"/>
      <c r="AM151" s="201"/>
      <c r="AN151" s="201"/>
      <c r="AO151" s="201"/>
      <c r="AQ151" s="189"/>
      <c r="AR151" s="189"/>
      <c r="AS151" s="189"/>
      <c r="AT151" s="189"/>
      <c r="AU151" s="189"/>
      <c r="AV151" s="189"/>
      <c r="AW151" s="189"/>
      <c r="AZ151" s="811"/>
      <c r="BA151" s="811"/>
      <c r="BB151" s="811"/>
      <c r="BC151" s="811"/>
      <c r="BD151" s="811"/>
      <c r="BE151" s="811"/>
      <c r="BF151" s="811"/>
      <c r="BG151" s="811"/>
      <c r="BH151" s="811"/>
      <c r="BR151" s="810"/>
      <c r="BS151" s="810"/>
      <c r="BT151" s="807"/>
      <c r="BU151" s="807"/>
      <c r="BV151" s="807"/>
      <c r="BW151" s="807"/>
      <c r="BX151" s="807"/>
      <c r="BY151" s="807"/>
      <c r="BZ151" s="807"/>
      <c r="CA151" s="807"/>
      <c r="CB151" s="807"/>
      <c r="CC151" s="807"/>
      <c r="CD151" s="807"/>
      <c r="CE151" s="807"/>
      <c r="CF151" s="807"/>
      <c r="CG151" s="808"/>
      <c r="CJ151" s="814"/>
      <c r="CK151" s="814"/>
      <c r="CL151" s="814"/>
      <c r="CM151" s="814"/>
      <c r="CN151" s="814"/>
      <c r="CO151" s="814"/>
      <c r="CP151" s="814"/>
      <c r="CQ151" s="814"/>
      <c r="CR151" s="814"/>
      <c r="CS151" s="814"/>
      <c r="CT151" s="814"/>
      <c r="CU151" s="814"/>
      <c r="CV151" s="814"/>
      <c r="CW151" s="814"/>
      <c r="CX151" s="815"/>
      <c r="DS151" s="809"/>
      <c r="DT151" s="809"/>
      <c r="DU151" s="809"/>
      <c r="DV151" s="809"/>
      <c r="DW151" s="809"/>
      <c r="DX151" s="809"/>
      <c r="DY151" s="809"/>
      <c r="DZ151" s="809"/>
      <c r="EA151" s="809"/>
      <c r="EE151" s="810"/>
      <c r="EF151" s="810"/>
      <c r="EG151" s="810"/>
      <c r="EH151" s="810"/>
      <c r="EI151" s="810"/>
      <c r="EJ151" s="810"/>
      <c r="EK151" s="810"/>
      <c r="EL151" s="810"/>
      <c r="EM151" s="810"/>
    </row>
    <row r="152" spans="2:41" ht="12" customHeight="1">
      <c r="B152" s="640"/>
      <c r="J152" s="180"/>
      <c r="K152" s="180"/>
      <c r="L152" s="1"/>
      <c r="M152" s="1"/>
      <c r="N152" s="181"/>
      <c r="O152" s="182"/>
      <c r="P152" s="183"/>
      <c r="U152" s="49">
        <f t="shared" si="3"/>
        <v>0</v>
      </c>
      <c r="AI152" s="127"/>
      <c r="AJ152" s="127"/>
      <c r="AK152" s="127"/>
      <c r="AL152" s="127"/>
      <c r="AM152" s="127"/>
      <c r="AN152" s="127"/>
      <c r="AO152" s="127"/>
    </row>
    <row r="153" spans="2:143" ht="12" customHeight="1">
      <c r="B153" s="640"/>
      <c r="C153" s="40">
        <v>230</v>
      </c>
      <c r="D153" s="41" t="s">
        <v>791</v>
      </c>
      <c r="E153" s="42">
        <v>13</v>
      </c>
      <c r="F153" s="66">
        <v>1.32</v>
      </c>
      <c r="G153" s="46">
        <v>2.3</v>
      </c>
      <c r="H153" s="45">
        <v>109</v>
      </c>
      <c r="I153" s="46">
        <f>F153*G153</f>
        <v>3.036</v>
      </c>
      <c r="J153" s="47">
        <f>K153/I153</f>
        <v>43.807641633728586</v>
      </c>
      <c r="K153" s="796">
        <v>133</v>
      </c>
      <c r="L153" s="514"/>
      <c r="M153" s="797"/>
      <c r="N153" s="798" t="s">
        <v>180</v>
      </c>
      <c r="O153" s="799">
        <f>I153*M153</f>
        <v>0</v>
      </c>
      <c r="P153" s="800" t="s">
        <v>445</v>
      </c>
      <c r="Q153" s="801">
        <f>ROUNDUP((S153*(euro)),-2)</f>
        <v>0</v>
      </c>
      <c r="R153" s="802">
        <f>Q153*(1.25)</f>
        <v>0</v>
      </c>
      <c r="S153" s="803">
        <f>ROUNDUP((K153*M153),0)</f>
        <v>0</v>
      </c>
      <c r="T153" s="804">
        <f>ROUNDUP((S153*1.25),0)</f>
        <v>0</v>
      </c>
      <c r="U153" s="49">
        <f t="shared" si="3"/>
        <v>0</v>
      </c>
      <c r="V153" s="187"/>
      <c r="W153" s="187"/>
      <c r="AA153" s="188"/>
      <c r="AB153" s="188"/>
      <c r="AC153" s="188"/>
      <c r="AD153" s="188"/>
      <c r="AE153" s="188"/>
      <c r="AF153" s="188"/>
      <c r="AI153" s="201"/>
      <c r="AJ153" s="201"/>
      <c r="AK153" s="201"/>
      <c r="AL153" s="201"/>
      <c r="AM153" s="201"/>
      <c r="AN153" s="201"/>
      <c r="AO153" s="201"/>
      <c r="AQ153" s="189"/>
      <c r="AR153" s="189"/>
      <c r="AS153" s="189"/>
      <c r="AT153" s="189"/>
      <c r="AU153" s="189"/>
      <c r="AV153" s="189"/>
      <c r="AW153" s="189"/>
      <c r="AZ153" s="811"/>
      <c r="BA153" s="811"/>
      <c r="BB153" s="811"/>
      <c r="BC153" s="811"/>
      <c r="BD153" s="811"/>
      <c r="BE153" s="811"/>
      <c r="BF153" s="811"/>
      <c r="BG153" s="811"/>
      <c r="BH153" s="811"/>
      <c r="BR153" s="810"/>
      <c r="BS153" s="810"/>
      <c r="BT153" s="807"/>
      <c r="BU153" s="807"/>
      <c r="BV153" s="807"/>
      <c r="BW153" s="807"/>
      <c r="BX153" s="807"/>
      <c r="BY153" s="807"/>
      <c r="BZ153" s="807"/>
      <c r="CA153" s="807"/>
      <c r="CB153" s="807"/>
      <c r="CC153" s="807"/>
      <c r="CD153" s="807"/>
      <c r="CE153" s="807"/>
      <c r="CF153" s="807"/>
      <c r="CG153" s="808"/>
      <c r="CJ153" s="814"/>
      <c r="CK153" s="814"/>
      <c r="CL153" s="814"/>
      <c r="CM153" s="814"/>
      <c r="CN153" s="814"/>
      <c r="CO153" s="814"/>
      <c r="CP153" s="814"/>
      <c r="CQ153" s="814"/>
      <c r="CR153" s="814"/>
      <c r="CS153" s="814"/>
      <c r="CT153" s="814"/>
      <c r="CU153" s="814"/>
      <c r="CV153" s="814"/>
      <c r="CW153" s="814"/>
      <c r="CX153" s="815"/>
      <c r="DS153" s="809"/>
      <c r="DT153" s="809"/>
      <c r="DU153" s="809"/>
      <c r="DV153" s="809"/>
      <c r="DW153" s="809"/>
      <c r="DX153" s="809"/>
      <c r="DY153" s="809"/>
      <c r="DZ153" s="809"/>
      <c r="EA153" s="809"/>
      <c r="EE153" s="810"/>
      <c r="EF153" s="810"/>
      <c r="EG153" s="810"/>
      <c r="EH153" s="810"/>
      <c r="EI153" s="810"/>
      <c r="EJ153" s="810"/>
      <c r="EK153" s="810"/>
      <c r="EL153" s="810"/>
      <c r="EM153" s="810"/>
    </row>
    <row r="154" spans="2:143" ht="12" customHeight="1">
      <c r="B154" s="640"/>
      <c r="C154" s="40">
        <v>260</v>
      </c>
      <c r="D154" s="41" t="s">
        <v>792</v>
      </c>
      <c r="E154" s="42">
        <v>13</v>
      </c>
      <c r="F154" s="66">
        <v>1.32</v>
      </c>
      <c r="G154" s="46">
        <v>2.3</v>
      </c>
      <c r="H154" s="45">
        <v>124</v>
      </c>
      <c r="I154" s="46">
        <f>F154*G154</f>
        <v>3.036</v>
      </c>
      <c r="J154" s="47">
        <f>K154/I154</f>
        <v>49.736495388669304</v>
      </c>
      <c r="K154" s="796">
        <v>151</v>
      </c>
      <c r="L154" s="514"/>
      <c r="M154" s="797"/>
      <c r="N154" s="798" t="s">
        <v>180</v>
      </c>
      <c r="O154" s="799">
        <f>I154*M154</f>
        <v>0</v>
      </c>
      <c r="P154" s="800" t="s">
        <v>445</v>
      </c>
      <c r="Q154" s="801">
        <f>ROUNDUP((S154*(euro)),-2)</f>
        <v>0</v>
      </c>
      <c r="R154" s="802">
        <f>Q154*(1.25)</f>
        <v>0</v>
      </c>
      <c r="S154" s="803">
        <f>ROUNDUP((K154*M154),0)</f>
        <v>0</v>
      </c>
      <c r="T154" s="804">
        <f>ROUNDUP((S154*1.25),0)</f>
        <v>0</v>
      </c>
      <c r="U154" s="49">
        <f t="shared" si="3"/>
        <v>0</v>
      </c>
      <c r="V154" s="187"/>
      <c r="W154" s="187"/>
      <c r="AA154" s="188"/>
      <c r="AB154" s="188"/>
      <c r="AC154" s="188"/>
      <c r="AD154" s="188"/>
      <c r="AE154" s="188"/>
      <c r="AF154" s="188"/>
      <c r="AI154" s="201"/>
      <c r="AJ154" s="201"/>
      <c r="AK154" s="201"/>
      <c r="AL154" s="201"/>
      <c r="AM154" s="201"/>
      <c r="AN154" s="201"/>
      <c r="AO154" s="201"/>
      <c r="AQ154" s="189"/>
      <c r="AR154" s="189"/>
      <c r="AS154" s="189"/>
      <c r="AT154" s="189"/>
      <c r="AU154" s="189"/>
      <c r="AV154" s="189"/>
      <c r="AW154" s="189"/>
      <c r="AZ154" s="811"/>
      <c r="BA154" s="811"/>
      <c r="BB154" s="811"/>
      <c r="BC154" s="811"/>
      <c r="BD154" s="811"/>
      <c r="BE154" s="811"/>
      <c r="BF154" s="811"/>
      <c r="BG154" s="811"/>
      <c r="BH154" s="811"/>
      <c r="BR154" s="810"/>
      <c r="BS154" s="810"/>
      <c r="BT154" s="807"/>
      <c r="BU154" s="807"/>
      <c r="BV154" s="807"/>
      <c r="BW154" s="807"/>
      <c r="BX154" s="807"/>
      <c r="BY154" s="807"/>
      <c r="BZ154" s="807"/>
      <c r="CA154" s="807"/>
      <c r="CB154" s="807"/>
      <c r="CC154" s="807"/>
      <c r="CD154" s="807"/>
      <c r="CE154" s="807"/>
      <c r="CF154" s="807"/>
      <c r="CG154" s="808"/>
      <c r="CJ154" s="814"/>
      <c r="CK154" s="814"/>
      <c r="CL154" s="814"/>
      <c r="CM154" s="814"/>
      <c r="CN154" s="814"/>
      <c r="CO154" s="814"/>
      <c r="CP154" s="814"/>
      <c r="CQ154" s="814"/>
      <c r="CR154" s="814"/>
      <c r="CS154" s="814"/>
      <c r="CT154" s="814"/>
      <c r="CU154" s="814"/>
      <c r="CV154" s="814"/>
      <c r="CW154" s="814"/>
      <c r="CX154" s="815"/>
      <c r="DS154" s="809"/>
      <c r="DT154" s="809"/>
      <c r="DU154" s="809"/>
      <c r="DV154" s="809"/>
      <c r="DW154" s="809"/>
      <c r="DX154" s="809"/>
      <c r="DY154" s="809"/>
      <c r="DZ154" s="809"/>
      <c r="EA154" s="809"/>
      <c r="EE154" s="810"/>
      <c r="EF154" s="810"/>
      <c r="EG154" s="810"/>
      <c r="EH154" s="810"/>
      <c r="EI154" s="810"/>
      <c r="EJ154" s="810"/>
      <c r="EK154" s="810"/>
      <c r="EL154" s="810"/>
      <c r="EM154" s="810"/>
    </row>
    <row r="155" spans="2:143" ht="12" customHeight="1">
      <c r="B155" s="640"/>
      <c r="C155" s="40">
        <v>310</v>
      </c>
      <c r="D155" s="41" t="s">
        <v>793</v>
      </c>
      <c r="E155" s="42">
        <v>13</v>
      </c>
      <c r="F155" s="66">
        <v>1.32</v>
      </c>
      <c r="G155" s="46">
        <v>2.3</v>
      </c>
      <c r="H155" s="45">
        <v>145</v>
      </c>
      <c r="I155" s="46">
        <f>F155*G155</f>
        <v>3.036</v>
      </c>
      <c r="J155" s="47">
        <f>K155/I155</f>
        <v>57.64163372859025</v>
      </c>
      <c r="K155" s="796">
        <v>175</v>
      </c>
      <c r="L155" s="514"/>
      <c r="M155" s="797"/>
      <c r="N155" s="798" t="s">
        <v>180</v>
      </c>
      <c r="O155" s="799">
        <f>I155*M155</f>
        <v>0</v>
      </c>
      <c r="P155" s="800" t="s">
        <v>445</v>
      </c>
      <c r="Q155" s="801">
        <f>ROUNDUP((S155*(euro)),-2)</f>
        <v>0</v>
      </c>
      <c r="R155" s="802">
        <f>Q155*(1.25)</f>
        <v>0</v>
      </c>
      <c r="S155" s="803">
        <f>ROUNDUP((K155*M155),0)</f>
        <v>0</v>
      </c>
      <c r="T155" s="804">
        <f>ROUNDUP((S155*1.25),0)</f>
        <v>0</v>
      </c>
      <c r="U155" s="49">
        <f t="shared" si="3"/>
        <v>0</v>
      </c>
      <c r="V155" s="187"/>
      <c r="W155" s="187"/>
      <c r="AA155" s="188"/>
      <c r="AB155" s="188"/>
      <c r="AC155" s="188"/>
      <c r="AD155" s="188"/>
      <c r="AE155" s="188"/>
      <c r="AF155" s="188"/>
      <c r="AI155" s="201"/>
      <c r="AJ155" s="201"/>
      <c r="AK155" s="201"/>
      <c r="AL155" s="201"/>
      <c r="AM155" s="201"/>
      <c r="AN155" s="201"/>
      <c r="AO155" s="201"/>
      <c r="AQ155" s="189"/>
      <c r="AR155" s="189"/>
      <c r="AS155" s="189"/>
      <c r="AT155" s="189"/>
      <c r="AU155" s="189"/>
      <c r="AV155" s="189"/>
      <c r="AW155" s="189"/>
      <c r="AZ155" s="811"/>
      <c r="BA155" s="811"/>
      <c r="BB155" s="811"/>
      <c r="BC155" s="811"/>
      <c r="BD155" s="811"/>
      <c r="BE155" s="811"/>
      <c r="BF155" s="811"/>
      <c r="BG155" s="811"/>
      <c r="BH155" s="811"/>
      <c r="BR155" s="810"/>
      <c r="BS155" s="810"/>
      <c r="BT155" s="807"/>
      <c r="BU155" s="807"/>
      <c r="BV155" s="807"/>
      <c r="BW155" s="807"/>
      <c r="BX155" s="807"/>
      <c r="BY155" s="807"/>
      <c r="BZ155" s="807"/>
      <c r="CA155" s="807"/>
      <c r="CB155" s="807"/>
      <c r="CC155" s="807"/>
      <c r="CD155" s="807"/>
      <c r="CE155" s="807"/>
      <c r="CF155" s="807"/>
      <c r="CG155" s="808"/>
      <c r="CJ155" s="814"/>
      <c r="CK155" s="814"/>
      <c r="CL155" s="814"/>
      <c r="CM155" s="814"/>
      <c r="CN155" s="814"/>
      <c r="CO155" s="814"/>
      <c r="CP155" s="814"/>
      <c r="CQ155" s="814"/>
      <c r="CR155" s="814"/>
      <c r="CS155" s="814"/>
      <c r="CT155" s="814"/>
      <c r="CU155" s="814"/>
      <c r="CV155" s="814"/>
      <c r="CW155" s="814"/>
      <c r="CX155" s="815"/>
      <c r="DS155" s="809"/>
      <c r="DT155" s="809"/>
      <c r="DU155" s="809"/>
      <c r="DV155" s="809"/>
      <c r="DW155" s="809"/>
      <c r="DX155" s="809"/>
      <c r="DY155" s="809"/>
      <c r="DZ155" s="809"/>
      <c r="EA155" s="809"/>
      <c r="EE155" s="810"/>
      <c r="EF155" s="810"/>
      <c r="EG155" s="810"/>
      <c r="EH155" s="810"/>
      <c r="EI155" s="810"/>
      <c r="EJ155" s="810"/>
      <c r="EK155" s="810"/>
      <c r="EL155" s="810"/>
      <c r="EM155" s="810"/>
    </row>
    <row r="156" spans="2:143" ht="12" customHeight="1">
      <c r="B156" s="640"/>
      <c r="C156" s="40">
        <v>385</v>
      </c>
      <c r="D156" s="41" t="s">
        <v>794</v>
      </c>
      <c r="E156" s="42">
        <v>13</v>
      </c>
      <c r="F156" s="66">
        <v>1.32</v>
      </c>
      <c r="G156" s="46">
        <v>3.85</v>
      </c>
      <c r="H156" s="45">
        <v>178</v>
      </c>
      <c r="I156" s="46">
        <f>F156*G156</f>
        <v>5.082000000000001</v>
      </c>
      <c r="J156" s="47">
        <f>K156/I156</f>
        <v>41.32231404958677</v>
      </c>
      <c r="K156" s="796">
        <v>210</v>
      </c>
      <c r="L156" s="514"/>
      <c r="M156" s="797"/>
      <c r="N156" s="798" t="s">
        <v>180</v>
      </c>
      <c r="O156" s="799">
        <f>I156*M156</f>
        <v>0</v>
      </c>
      <c r="P156" s="800" t="s">
        <v>445</v>
      </c>
      <c r="Q156" s="801">
        <f>ROUNDUP((S156*(euro)),-2)</f>
        <v>0</v>
      </c>
      <c r="R156" s="802">
        <f>Q156*(1.25)</f>
        <v>0</v>
      </c>
      <c r="S156" s="803">
        <f>ROUNDUP((K156*M156),0)</f>
        <v>0</v>
      </c>
      <c r="T156" s="804">
        <f>ROUNDUP((S156*1.25),0)</f>
        <v>0</v>
      </c>
      <c r="U156" s="49">
        <f t="shared" si="3"/>
        <v>0</v>
      </c>
      <c r="V156" s="187"/>
      <c r="W156" s="187"/>
      <c r="AA156" s="188"/>
      <c r="AB156" s="188"/>
      <c r="AC156" s="188"/>
      <c r="AD156" s="188"/>
      <c r="AE156" s="188"/>
      <c r="AF156" s="188"/>
      <c r="AI156" s="201"/>
      <c r="AJ156" s="201"/>
      <c r="AK156" s="201"/>
      <c r="AL156" s="201"/>
      <c r="AM156" s="201"/>
      <c r="AN156" s="201"/>
      <c r="AO156" s="201"/>
      <c r="AQ156" s="189"/>
      <c r="AR156" s="189"/>
      <c r="AS156" s="189"/>
      <c r="AT156" s="189"/>
      <c r="AU156" s="189"/>
      <c r="AV156" s="189"/>
      <c r="AW156" s="189"/>
      <c r="AZ156" s="811"/>
      <c r="BA156" s="811"/>
      <c r="BB156" s="811"/>
      <c r="BC156" s="811"/>
      <c r="BD156" s="811"/>
      <c r="BE156" s="811"/>
      <c r="BF156" s="811"/>
      <c r="BG156" s="811"/>
      <c r="BH156" s="811"/>
      <c r="BR156" s="810"/>
      <c r="BS156" s="810"/>
      <c r="BT156" s="807"/>
      <c r="BU156" s="807"/>
      <c r="BV156" s="807"/>
      <c r="BW156" s="807"/>
      <c r="BX156" s="807"/>
      <c r="BY156" s="807"/>
      <c r="BZ156" s="807"/>
      <c r="CA156" s="807"/>
      <c r="CB156" s="807"/>
      <c r="CC156" s="807"/>
      <c r="CD156" s="807"/>
      <c r="CE156" s="807"/>
      <c r="CF156" s="807"/>
      <c r="CG156" s="808"/>
      <c r="CJ156" s="814"/>
      <c r="CK156" s="814"/>
      <c r="CL156" s="814"/>
      <c r="CM156" s="814"/>
      <c r="CN156" s="814"/>
      <c r="CO156" s="814"/>
      <c r="CP156" s="814"/>
      <c r="CQ156" s="814"/>
      <c r="CR156" s="814"/>
      <c r="CS156" s="814"/>
      <c r="CT156" s="814"/>
      <c r="CU156" s="814"/>
      <c r="CV156" s="814"/>
      <c r="CW156" s="814"/>
      <c r="CX156" s="815"/>
      <c r="DS156" s="809"/>
      <c r="DT156" s="809"/>
      <c r="DU156" s="809"/>
      <c r="DV156" s="809"/>
      <c r="DW156" s="809"/>
      <c r="DX156" s="809"/>
      <c r="DY156" s="809"/>
      <c r="DZ156" s="809"/>
      <c r="EA156" s="809"/>
      <c r="EE156" s="810"/>
      <c r="EF156" s="810"/>
      <c r="EG156" s="810"/>
      <c r="EH156" s="810"/>
      <c r="EI156" s="810"/>
      <c r="EJ156" s="810"/>
      <c r="EK156" s="810"/>
      <c r="EL156" s="810"/>
      <c r="EM156" s="810"/>
    </row>
    <row r="157" spans="2:143" ht="12" customHeight="1">
      <c r="B157" s="640"/>
      <c r="C157" s="40">
        <v>510</v>
      </c>
      <c r="D157" s="41" t="s">
        <v>795</v>
      </c>
      <c r="E157" s="42">
        <v>13</v>
      </c>
      <c r="F157" s="66">
        <v>1.32</v>
      </c>
      <c r="G157" s="46">
        <v>5.1</v>
      </c>
      <c r="H157" s="45">
        <v>232</v>
      </c>
      <c r="I157" s="46">
        <f>F157*G157</f>
        <v>6.732</v>
      </c>
      <c r="J157" s="47">
        <f>K157/I157</f>
        <v>39.2156862745098</v>
      </c>
      <c r="K157" s="796">
        <v>264</v>
      </c>
      <c r="L157" s="514"/>
      <c r="M157" s="797"/>
      <c r="N157" s="798" t="s">
        <v>180</v>
      </c>
      <c r="O157" s="799">
        <f>I157*M157</f>
        <v>0</v>
      </c>
      <c r="P157" s="800" t="s">
        <v>445</v>
      </c>
      <c r="Q157" s="801">
        <f>ROUNDUP((S157*(euro)),-2)</f>
        <v>0</v>
      </c>
      <c r="R157" s="802">
        <f>Q157*(1.25)</f>
        <v>0</v>
      </c>
      <c r="S157" s="803">
        <f>ROUNDUP((K157*M157),0)</f>
        <v>0</v>
      </c>
      <c r="T157" s="804">
        <f>ROUNDUP((S157*1.25),0)</f>
        <v>0</v>
      </c>
      <c r="U157" s="49">
        <f t="shared" si="3"/>
        <v>0</v>
      </c>
      <c r="V157" s="187"/>
      <c r="W157" s="187"/>
      <c r="AA157" s="188"/>
      <c r="AB157" s="188"/>
      <c r="AC157" s="188"/>
      <c r="AD157" s="188"/>
      <c r="AE157" s="188"/>
      <c r="AF157" s="188"/>
      <c r="AI157" s="201"/>
      <c r="AJ157" s="201"/>
      <c r="AK157" s="201"/>
      <c r="AL157" s="201"/>
      <c r="AM157" s="201"/>
      <c r="AN157" s="201"/>
      <c r="AO157" s="201"/>
      <c r="AQ157" s="189"/>
      <c r="AR157" s="189"/>
      <c r="AS157" s="189"/>
      <c r="AT157" s="189"/>
      <c r="AU157" s="189"/>
      <c r="AV157" s="189"/>
      <c r="AW157" s="189"/>
      <c r="AZ157" s="811"/>
      <c r="BA157" s="811"/>
      <c r="BB157" s="811"/>
      <c r="BC157" s="811"/>
      <c r="BD157" s="811"/>
      <c r="BE157" s="811"/>
      <c r="BF157" s="811"/>
      <c r="BG157" s="811"/>
      <c r="BH157" s="811"/>
      <c r="BR157" s="810"/>
      <c r="BS157" s="810"/>
      <c r="BT157" s="807"/>
      <c r="BU157" s="807"/>
      <c r="BV157" s="807"/>
      <c r="BW157" s="807"/>
      <c r="BX157" s="807"/>
      <c r="BY157" s="807"/>
      <c r="BZ157" s="807"/>
      <c r="CA157" s="807"/>
      <c r="CB157" s="807"/>
      <c r="CC157" s="807"/>
      <c r="CD157" s="807"/>
      <c r="CE157" s="807"/>
      <c r="CF157" s="807"/>
      <c r="CG157" s="808"/>
      <c r="CJ157" s="814"/>
      <c r="CK157" s="814"/>
      <c r="CL157" s="814"/>
      <c r="CM157" s="814"/>
      <c r="CN157" s="814"/>
      <c r="CO157" s="814"/>
      <c r="CP157" s="814"/>
      <c r="CQ157" s="814"/>
      <c r="CR157" s="814"/>
      <c r="CS157" s="814"/>
      <c r="CT157" s="814"/>
      <c r="CU157" s="814"/>
      <c r="CV157" s="814"/>
      <c r="CW157" s="814"/>
      <c r="CX157" s="815"/>
      <c r="DS157" s="809"/>
      <c r="DT157" s="809"/>
      <c r="DU157" s="809"/>
      <c r="DV157" s="809"/>
      <c r="DW157" s="809"/>
      <c r="DX157" s="809"/>
      <c r="DY157" s="809"/>
      <c r="DZ157" s="809"/>
      <c r="EA157" s="809"/>
      <c r="EE157" s="810"/>
      <c r="EF157" s="810"/>
      <c r="EG157" s="810"/>
      <c r="EH157" s="810"/>
      <c r="EI157" s="810"/>
      <c r="EJ157" s="810"/>
      <c r="EK157" s="810"/>
      <c r="EL157" s="810"/>
      <c r="EM157" s="810"/>
    </row>
    <row r="158" spans="2:41" ht="12" customHeight="1">
      <c r="B158" s="640"/>
      <c r="J158" s="180"/>
      <c r="K158" s="180"/>
      <c r="L158" s="1"/>
      <c r="M158" s="1"/>
      <c r="N158" s="181"/>
      <c r="O158" s="182"/>
      <c r="P158" s="183"/>
      <c r="U158" s="49">
        <f t="shared" si="3"/>
        <v>0</v>
      </c>
      <c r="AI158" s="127"/>
      <c r="AJ158" s="127"/>
      <c r="AK158" s="127"/>
      <c r="AL158" s="127"/>
      <c r="AM158" s="127"/>
      <c r="AN158" s="127"/>
      <c r="AO158" s="127"/>
    </row>
    <row r="159" spans="2:143" ht="12" customHeight="1">
      <c r="B159" s="640"/>
      <c r="C159" s="40">
        <v>230</v>
      </c>
      <c r="D159" s="41" t="s">
        <v>796</v>
      </c>
      <c r="E159" s="42">
        <v>16</v>
      </c>
      <c r="F159" s="66">
        <v>1.32</v>
      </c>
      <c r="G159" s="46">
        <v>2.3</v>
      </c>
      <c r="H159" s="45">
        <v>131</v>
      </c>
      <c r="I159" s="46">
        <f>F159*G159</f>
        <v>3.036</v>
      </c>
      <c r="J159" s="47">
        <f>K159/I159</f>
        <v>50.06587615283267</v>
      </c>
      <c r="K159" s="796">
        <v>152</v>
      </c>
      <c r="L159" s="514"/>
      <c r="M159" s="797"/>
      <c r="N159" s="798" t="s">
        <v>180</v>
      </c>
      <c r="O159" s="799">
        <f>I159*M159</f>
        <v>0</v>
      </c>
      <c r="P159" s="800" t="s">
        <v>445</v>
      </c>
      <c r="Q159" s="801">
        <f>ROUNDUP((S159*(euro)),-2)</f>
        <v>0</v>
      </c>
      <c r="R159" s="802">
        <f>Q159*(1.25)</f>
        <v>0</v>
      </c>
      <c r="S159" s="803">
        <f>ROUNDUP((K159*M159),0)</f>
        <v>0</v>
      </c>
      <c r="T159" s="804">
        <f>ROUNDUP((S159*1.25),0)</f>
        <v>0</v>
      </c>
      <c r="U159" s="49">
        <f t="shared" si="3"/>
        <v>0</v>
      </c>
      <c r="V159" s="187"/>
      <c r="W159" s="187"/>
      <c r="AA159" s="188"/>
      <c r="AB159" s="188"/>
      <c r="AC159" s="188"/>
      <c r="AD159" s="188"/>
      <c r="AE159" s="188"/>
      <c r="AF159" s="188"/>
      <c r="AI159" s="201"/>
      <c r="AJ159" s="201"/>
      <c r="AK159" s="201"/>
      <c r="AL159" s="201"/>
      <c r="AM159" s="201"/>
      <c r="AN159" s="201"/>
      <c r="AO159" s="201"/>
      <c r="AQ159" s="189"/>
      <c r="AR159" s="189"/>
      <c r="AS159" s="189"/>
      <c r="AT159" s="189"/>
      <c r="AU159" s="189"/>
      <c r="AV159" s="189"/>
      <c r="AW159" s="189"/>
      <c r="AZ159" s="811"/>
      <c r="BA159" s="811"/>
      <c r="BB159" s="811"/>
      <c r="BC159" s="811"/>
      <c r="BD159" s="811"/>
      <c r="BE159" s="811"/>
      <c r="BF159" s="811"/>
      <c r="BG159" s="811"/>
      <c r="BH159" s="811"/>
      <c r="BR159" s="810"/>
      <c r="BS159" s="810"/>
      <c r="BT159" s="807"/>
      <c r="BU159" s="807"/>
      <c r="BV159" s="807"/>
      <c r="BW159" s="807"/>
      <c r="BX159" s="807"/>
      <c r="BY159" s="807"/>
      <c r="BZ159" s="807"/>
      <c r="CA159" s="807"/>
      <c r="CB159" s="807"/>
      <c r="CC159" s="807"/>
      <c r="CD159" s="807"/>
      <c r="CE159" s="807"/>
      <c r="CF159" s="807"/>
      <c r="CG159" s="808"/>
      <c r="CJ159" s="814"/>
      <c r="CK159" s="814"/>
      <c r="CL159" s="814"/>
      <c r="CM159" s="814"/>
      <c r="CN159" s="814"/>
      <c r="CO159" s="814"/>
      <c r="CP159" s="814"/>
      <c r="CQ159" s="814"/>
      <c r="CR159" s="814"/>
      <c r="CS159" s="814"/>
      <c r="CT159" s="814"/>
      <c r="CU159" s="814"/>
      <c r="CV159" s="814"/>
      <c r="CW159" s="814"/>
      <c r="CX159" s="815"/>
      <c r="DS159" s="809"/>
      <c r="DT159" s="809"/>
      <c r="DU159" s="809"/>
      <c r="DV159" s="809"/>
      <c r="DW159" s="809"/>
      <c r="DX159" s="809"/>
      <c r="DY159" s="809"/>
      <c r="DZ159" s="809"/>
      <c r="EA159" s="809"/>
      <c r="EE159" s="810"/>
      <c r="EF159" s="810"/>
      <c r="EG159" s="810"/>
      <c r="EH159" s="810"/>
      <c r="EI159" s="810"/>
      <c r="EJ159" s="810"/>
      <c r="EK159" s="810"/>
      <c r="EL159" s="810"/>
      <c r="EM159" s="810"/>
    </row>
    <row r="160" spans="2:143" ht="12" customHeight="1">
      <c r="B160" s="640"/>
      <c r="C160" s="40">
        <v>260</v>
      </c>
      <c r="D160" s="41" t="s">
        <v>797</v>
      </c>
      <c r="E160" s="42">
        <v>16</v>
      </c>
      <c r="F160" s="66">
        <v>1.32</v>
      </c>
      <c r="G160" s="46">
        <v>2.3</v>
      </c>
      <c r="H160" s="45">
        <v>148</v>
      </c>
      <c r="I160" s="46">
        <f>F160*G160</f>
        <v>3.036</v>
      </c>
      <c r="J160" s="47">
        <f>K160/I160</f>
        <v>56.65349143610013</v>
      </c>
      <c r="K160" s="796">
        <v>172</v>
      </c>
      <c r="L160" s="514"/>
      <c r="M160" s="797"/>
      <c r="N160" s="798" t="s">
        <v>180</v>
      </c>
      <c r="O160" s="799">
        <f>I160*M160</f>
        <v>0</v>
      </c>
      <c r="P160" s="800" t="s">
        <v>445</v>
      </c>
      <c r="Q160" s="801">
        <f>ROUNDUP((S160*(euro)),-2)</f>
        <v>0</v>
      </c>
      <c r="R160" s="802">
        <f>Q160*(1.25)</f>
        <v>0</v>
      </c>
      <c r="S160" s="803">
        <f>ROUNDUP((K160*M160),0)</f>
        <v>0</v>
      </c>
      <c r="T160" s="804">
        <f>ROUNDUP((S160*1.25),0)</f>
        <v>0</v>
      </c>
      <c r="U160" s="49">
        <f t="shared" si="3"/>
        <v>0</v>
      </c>
      <c r="V160" s="187"/>
      <c r="W160" s="187"/>
      <c r="AA160" s="188"/>
      <c r="AB160" s="188"/>
      <c r="AC160" s="188"/>
      <c r="AD160" s="188"/>
      <c r="AE160" s="188"/>
      <c r="AF160" s="188"/>
      <c r="AI160" s="201"/>
      <c r="AJ160" s="201"/>
      <c r="AK160" s="201"/>
      <c r="AL160" s="201"/>
      <c r="AM160" s="201"/>
      <c r="AN160" s="201"/>
      <c r="AO160" s="201"/>
      <c r="AQ160" s="189"/>
      <c r="AR160" s="189"/>
      <c r="AS160" s="189"/>
      <c r="AT160" s="189"/>
      <c r="AU160" s="189"/>
      <c r="AV160" s="189"/>
      <c r="AW160" s="189"/>
      <c r="AZ160" s="811"/>
      <c r="BA160" s="811"/>
      <c r="BB160" s="811"/>
      <c r="BC160" s="811"/>
      <c r="BD160" s="811"/>
      <c r="BE160" s="811"/>
      <c r="BF160" s="811"/>
      <c r="BG160" s="811"/>
      <c r="BH160" s="811"/>
      <c r="BR160" s="810"/>
      <c r="BS160" s="810"/>
      <c r="BT160" s="807"/>
      <c r="BU160" s="807"/>
      <c r="BV160" s="807"/>
      <c r="BW160" s="807"/>
      <c r="BX160" s="807"/>
      <c r="BY160" s="807"/>
      <c r="BZ160" s="807"/>
      <c r="CA160" s="807"/>
      <c r="CB160" s="807"/>
      <c r="CC160" s="807"/>
      <c r="CD160" s="807"/>
      <c r="CE160" s="807"/>
      <c r="CF160" s="807"/>
      <c r="CG160" s="808"/>
      <c r="CJ160" s="814"/>
      <c r="CK160" s="814"/>
      <c r="CL160" s="814"/>
      <c r="CM160" s="814"/>
      <c r="CN160" s="814"/>
      <c r="CO160" s="814"/>
      <c r="CP160" s="814"/>
      <c r="CQ160" s="814"/>
      <c r="CR160" s="814"/>
      <c r="CS160" s="814"/>
      <c r="CT160" s="814"/>
      <c r="CU160" s="814"/>
      <c r="CV160" s="814"/>
      <c r="CW160" s="814"/>
      <c r="CX160" s="815"/>
      <c r="DS160" s="809"/>
      <c r="DT160" s="809"/>
      <c r="DU160" s="809"/>
      <c r="DV160" s="809"/>
      <c r="DW160" s="809"/>
      <c r="DX160" s="809"/>
      <c r="DY160" s="809"/>
      <c r="DZ160" s="809"/>
      <c r="EA160" s="809"/>
      <c r="EE160" s="810"/>
      <c r="EF160" s="810"/>
      <c r="EG160" s="810"/>
      <c r="EH160" s="810"/>
      <c r="EI160" s="810"/>
      <c r="EJ160" s="810"/>
      <c r="EK160" s="810"/>
      <c r="EL160" s="810"/>
      <c r="EM160" s="810"/>
    </row>
    <row r="161" spans="2:143" ht="12" customHeight="1">
      <c r="B161" s="640"/>
      <c r="C161" s="40">
        <v>310</v>
      </c>
      <c r="D161" s="41" t="s">
        <v>798</v>
      </c>
      <c r="E161" s="42">
        <v>16</v>
      </c>
      <c r="F161" s="66">
        <v>1.32</v>
      </c>
      <c r="G161" s="46">
        <v>2.3</v>
      </c>
      <c r="H161" s="45">
        <v>173</v>
      </c>
      <c r="I161" s="46">
        <f>F161*G161</f>
        <v>3.036</v>
      </c>
      <c r="J161" s="47">
        <f>K161/I161</f>
        <v>65.5467720685112</v>
      </c>
      <c r="K161" s="796">
        <v>199</v>
      </c>
      <c r="L161" s="514"/>
      <c r="M161" s="797"/>
      <c r="N161" s="798" t="s">
        <v>180</v>
      </c>
      <c r="O161" s="799">
        <f>I161*M161</f>
        <v>0</v>
      </c>
      <c r="P161" s="800" t="s">
        <v>445</v>
      </c>
      <c r="Q161" s="801">
        <f>ROUNDUP((S161*(euro)),-2)</f>
        <v>0</v>
      </c>
      <c r="R161" s="802">
        <f>Q161*(1.25)</f>
        <v>0</v>
      </c>
      <c r="S161" s="803">
        <f>ROUNDUP((K161*M161),0)</f>
        <v>0</v>
      </c>
      <c r="T161" s="804">
        <f>ROUNDUP((S161*1.25),0)</f>
        <v>0</v>
      </c>
      <c r="U161" s="49">
        <f t="shared" si="3"/>
        <v>0</v>
      </c>
      <c r="V161" s="187"/>
      <c r="W161" s="187"/>
      <c r="AA161" s="188"/>
      <c r="AB161" s="188"/>
      <c r="AC161" s="188"/>
      <c r="AD161" s="188"/>
      <c r="AE161" s="188"/>
      <c r="AF161" s="188"/>
      <c r="AI161" s="201"/>
      <c r="AJ161" s="201"/>
      <c r="AK161" s="201"/>
      <c r="AL161" s="201"/>
      <c r="AM161" s="201"/>
      <c r="AN161" s="201"/>
      <c r="AO161" s="201"/>
      <c r="AQ161" s="189"/>
      <c r="AR161" s="189"/>
      <c r="AS161" s="189"/>
      <c r="AT161" s="189"/>
      <c r="AU161" s="189"/>
      <c r="AV161" s="189"/>
      <c r="AW161" s="189"/>
      <c r="AZ161" s="811"/>
      <c r="BA161" s="811"/>
      <c r="BB161" s="811"/>
      <c r="BC161" s="811"/>
      <c r="BD161" s="811"/>
      <c r="BE161" s="811"/>
      <c r="BF161" s="811"/>
      <c r="BG161" s="811"/>
      <c r="BH161" s="811"/>
      <c r="BR161" s="810"/>
      <c r="BS161" s="810"/>
      <c r="BT161" s="807"/>
      <c r="BU161" s="807"/>
      <c r="BV161" s="807"/>
      <c r="BW161" s="807"/>
      <c r="BX161" s="807"/>
      <c r="BY161" s="807"/>
      <c r="BZ161" s="807"/>
      <c r="CA161" s="807"/>
      <c r="CB161" s="807"/>
      <c r="CC161" s="807"/>
      <c r="CD161" s="807"/>
      <c r="CE161" s="807"/>
      <c r="CF161" s="807"/>
      <c r="CG161" s="808"/>
      <c r="CJ161" s="814"/>
      <c r="CK161" s="814"/>
      <c r="CL161" s="814"/>
      <c r="CM161" s="814"/>
      <c r="CN161" s="814"/>
      <c r="CO161" s="814"/>
      <c r="CP161" s="814"/>
      <c r="CQ161" s="814"/>
      <c r="CR161" s="814"/>
      <c r="CS161" s="814"/>
      <c r="CT161" s="814"/>
      <c r="CU161" s="814"/>
      <c r="CV161" s="814"/>
      <c r="CW161" s="814"/>
      <c r="CX161" s="815"/>
      <c r="DS161" s="809"/>
      <c r="DT161" s="809"/>
      <c r="DU161" s="809"/>
      <c r="DV161" s="809"/>
      <c r="DW161" s="809"/>
      <c r="DX161" s="809"/>
      <c r="DY161" s="809"/>
      <c r="DZ161" s="809"/>
      <c r="EA161" s="809"/>
      <c r="EE161" s="810"/>
      <c r="EF161" s="810"/>
      <c r="EG161" s="810"/>
      <c r="EH161" s="810"/>
      <c r="EI161" s="810"/>
      <c r="EJ161" s="810"/>
      <c r="EK161" s="810"/>
      <c r="EL161" s="810"/>
      <c r="EM161" s="810"/>
    </row>
    <row r="162" spans="2:143" ht="12" customHeight="1">
      <c r="B162" s="640"/>
      <c r="C162" s="40">
        <v>385</v>
      </c>
      <c r="D162" s="41" t="s">
        <v>799</v>
      </c>
      <c r="E162" s="42">
        <v>16</v>
      </c>
      <c r="F162" s="66">
        <v>1.32</v>
      </c>
      <c r="G162" s="46">
        <v>3.85</v>
      </c>
      <c r="H162" s="45">
        <v>211</v>
      </c>
      <c r="I162" s="46">
        <f>F162*G162</f>
        <v>5.082000000000001</v>
      </c>
      <c r="J162" s="47">
        <f>K162/I162</f>
        <v>47.02872884691066</v>
      </c>
      <c r="K162" s="796">
        <v>239</v>
      </c>
      <c r="L162" s="514"/>
      <c r="M162" s="797"/>
      <c r="N162" s="798" t="s">
        <v>180</v>
      </c>
      <c r="O162" s="799">
        <f>I162*M162</f>
        <v>0</v>
      </c>
      <c r="P162" s="800" t="s">
        <v>445</v>
      </c>
      <c r="Q162" s="801">
        <f>ROUNDUP((S162*(euro)),-2)</f>
        <v>0</v>
      </c>
      <c r="R162" s="802">
        <f>Q162*(1.25)</f>
        <v>0</v>
      </c>
      <c r="S162" s="803">
        <f>ROUNDUP((K162*M162),0)</f>
        <v>0</v>
      </c>
      <c r="T162" s="804">
        <f>ROUNDUP((S162*1.25),0)</f>
        <v>0</v>
      </c>
      <c r="U162" s="49">
        <f t="shared" si="3"/>
        <v>0</v>
      </c>
      <c r="V162" s="187"/>
      <c r="W162" s="187"/>
      <c r="AA162" s="188"/>
      <c r="AB162" s="188"/>
      <c r="AC162" s="188"/>
      <c r="AD162" s="188"/>
      <c r="AE162" s="188"/>
      <c r="AF162" s="188"/>
      <c r="AI162" s="201"/>
      <c r="AJ162" s="201"/>
      <c r="AK162" s="201"/>
      <c r="AL162" s="201"/>
      <c r="AM162" s="201"/>
      <c r="AN162" s="201"/>
      <c r="AO162" s="201"/>
      <c r="AQ162" s="189"/>
      <c r="AR162" s="189"/>
      <c r="AS162" s="189"/>
      <c r="AT162" s="189"/>
      <c r="AU162" s="189"/>
      <c r="AV162" s="189"/>
      <c r="AW162" s="189"/>
      <c r="AZ162" s="811"/>
      <c r="BA162" s="811"/>
      <c r="BB162" s="811"/>
      <c r="BC162" s="811"/>
      <c r="BD162" s="811"/>
      <c r="BE162" s="811"/>
      <c r="BF162" s="811"/>
      <c r="BG162" s="811"/>
      <c r="BH162" s="811"/>
      <c r="BR162" s="810"/>
      <c r="BS162" s="810"/>
      <c r="BT162" s="807"/>
      <c r="BU162" s="807"/>
      <c r="BV162" s="807"/>
      <c r="BW162" s="807"/>
      <c r="BX162" s="807"/>
      <c r="BY162" s="807"/>
      <c r="BZ162" s="807"/>
      <c r="CA162" s="807"/>
      <c r="CB162" s="807"/>
      <c r="CC162" s="807"/>
      <c r="CD162" s="807"/>
      <c r="CE162" s="807"/>
      <c r="CF162" s="807"/>
      <c r="CG162" s="808"/>
      <c r="CJ162" s="814"/>
      <c r="CK162" s="814"/>
      <c r="CL162" s="814"/>
      <c r="CM162" s="814"/>
      <c r="CN162" s="814"/>
      <c r="CO162" s="814"/>
      <c r="CP162" s="814"/>
      <c r="CQ162" s="814"/>
      <c r="CR162" s="814"/>
      <c r="CS162" s="814"/>
      <c r="CT162" s="814"/>
      <c r="CU162" s="814"/>
      <c r="CV162" s="814"/>
      <c r="CW162" s="814"/>
      <c r="CX162" s="815"/>
      <c r="DS162" s="809"/>
      <c r="DT162" s="809"/>
      <c r="DU162" s="809"/>
      <c r="DV162" s="809"/>
      <c r="DW162" s="809"/>
      <c r="DX162" s="809"/>
      <c r="DY162" s="809"/>
      <c r="DZ162" s="809"/>
      <c r="EA162" s="809"/>
      <c r="EE162" s="810"/>
      <c r="EF162" s="810"/>
      <c r="EG162" s="810"/>
      <c r="EH162" s="810"/>
      <c r="EI162" s="810"/>
      <c r="EJ162" s="810"/>
      <c r="EK162" s="810"/>
      <c r="EL162" s="810"/>
      <c r="EM162" s="810"/>
    </row>
    <row r="163" spans="2:143" ht="12" customHeight="1">
      <c r="B163" s="640"/>
      <c r="C163" s="40">
        <v>510</v>
      </c>
      <c r="D163" s="41" t="s">
        <v>800</v>
      </c>
      <c r="E163" s="42">
        <v>16</v>
      </c>
      <c r="F163" s="66">
        <v>1.32</v>
      </c>
      <c r="G163" s="46">
        <v>5.1</v>
      </c>
      <c r="H163" s="45">
        <v>275</v>
      </c>
      <c r="I163" s="46">
        <f>F163*G163</f>
        <v>6.732</v>
      </c>
      <c r="J163" s="47">
        <f>K163/I163</f>
        <v>44.711824123588826</v>
      </c>
      <c r="K163" s="796">
        <v>301</v>
      </c>
      <c r="L163" s="514"/>
      <c r="M163" s="797"/>
      <c r="N163" s="798" t="s">
        <v>180</v>
      </c>
      <c r="O163" s="799">
        <f>I163*M163</f>
        <v>0</v>
      </c>
      <c r="P163" s="800" t="s">
        <v>445</v>
      </c>
      <c r="Q163" s="801">
        <f>ROUNDUP((S163*(euro)),-2)</f>
        <v>0</v>
      </c>
      <c r="R163" s="802">
        <f>Q163*(1.25)</f>
        <v>0</v>
      </c>
      <c r="S163" s="803">
        <f>ROUNDUP((K163*M163),0)</f>
        <v>0</v>
      </c>
      <c r="T163" s="804">
        <f>ROUNDUP((S163*1.25),0)</f>
        <v>0</v>
      </c>
      <c r="U163" s="49">
        <f t="shared" si="3"/>
        <v>0</v>
      </c>
      <c r="V163" s="187"/>
      <c r="W163" s="187"/>
      <c r="AA163" s="188"/>
      <c r="AB163" s="188"/>
      <c r="AC163" s="188"/>
      <c r="AD163" s="188"/>
      <c r="AE163" s="188"/>
      <c r="AF163" s="188"/>
      <c r="AI163" s="201"/>
      <c r="AJ163" s="201"/>
      <c r="AK163" s="201"/>
      <c r="AL163" s="201"/>
      <c r="AM163" s="201"/>
      <c r="AN163" s="201"/>
      <c r="AO163" s="201"/>
      <c r="AQ163" s="189"/>
      <c r="AR163" s="189"/>
      <c r="AS163" s="189"/>
      <c r="AT163" s="189"/>
      <c r="AU163" s="189"/>
      <c r="AV163" s="189"/>
      <c r="AW163" s="189"/>
      <c r="AZ163" s="811"/>
      <c r="BA163" s="811"/>
      <c r="BB163" s="811"/>
      <c r="BC163" s="811"/>
      <c r="BD163" s="811"/>
      <c r="BE163" s="811"/>
      <c r="BF163" s="811"/>
      <c r="BG163" s="811"/>
      <c r="BH163" s="811"/>
      <c r="BR163" s="810"/>
      <c r="BS163" s="810"/>
      <c r="BT163" s="807"/>
      <c r="BU163" s="807"/>
      <c r="BV163" s="807"/>
      <c r="BW163" s="807"/>
      <c r="BX163" s="807"/>
      <c r="BY163" s="807"/>
      <c r="BZ163" s="807"/>
      <c r="CA163" s="807"/>
      <c r="CB163" s="807"/>
      <c r="CC163" s="807"/>
      <c r="CD163" s="807"/>
      <c r="CE163" s="807"/>
      <c r="CF163" s="807"/>
      <c r="CG163" s="808"/>
      <c r="CJ163" s="814"/>
      <c r="CK163" s="814"/>
      <c r="CL163" s="814"/>
      <c r="CM163" s="814"/>
      <c r="CN163" s="814"/>
      <c r="CO163" s="814"/>
      <c r="CP163" s="814"/>
      <c r="CQ163" s="814"/>
      <c r="CR163" s="814"/>
      <c r="CS163" s="814"/>
      <c r="CT163" s="814"/>
      <c r="CU163" s="814"/>
      <c r="CV163" s="814"/>
      <c r="CW163" s="814"/>
      <c r="CX163" s="815"/>
      <c r="DS163" s="809"/>
      <c r="DT163" s="809"/>
      <c r="DU163" s="809"/>
      <c r="DV163" s="809"/>
      <c r="DW163" s="809"/>
      <c r="DX163" s="809"/>
      <c r="DY163" s="809"/>
      <c r="DZ163" s="809"/>
      <c r="EA163" s="809"/>
      <c r="EE163" s="810"/>
      <c r="EF163" s="810"/>
      <c r="EG163" s="810"/>
      <c r="EH163" s="810"/>
      <c r="EI163" s="810"/>
      <c r="EJ163" s="810"/>
      <c r="EK163" s="810"/>
      <c r="EL163" s="810"/>
      <c r="EM163" s="810"/>
    </row>
    <row r="164" spans="1:60" ht="12" customHeight="1">
      <c r="A164" s="564" t="s">
        <v>721</v>
      </c>
      <c r="C164" s="79"/>
      <c r="D164" s="79"/>
      <c r="E164" s="79"/>
      <c r="F164" s="79"/>
      <c r="G164" s="192"/>
      <c r="H164" s="79"/>
      <c r="I164" s="512"/>
      <c r="J164" s="736" t="s">
        <v>720</v>
      </c>
      <c r="K164" s="512"/>
      <c r="L164" s="1"/>
      <c r="M164" s="1"/>
      <c r="N164" s="181"/>
      <c r="O164" s="1091">
        <f>SUM(O141:O163)</f>
        <v>0</v>
      </c>
      <c r="V164" s="193"/>
      <c r="W164" s="193"/>
      <c r="AA164" s="193"/>
      <c r="AB164" s="193"/>
      <c r="AC164" s="193"/>
      <c r="AD164" s="193"/>
      <c r="AE164" s="193"/>
      <c r="AF164" s="193"/>
      <c r="AI164" s="193"/>
      <c r="AJ164" s="193"/>
      <c r="AK164" s="193"/>
      <c r="AL164" s="193"/>
      <c r="AM164" s="193"/>
      <c r="AN164" s="193"/>
      <c r="AO164" s="193"/>
      <c r="AQ164" s="193"/>
      <c r="AR164" s="193"/>
      <c r="AS164" s="193"/>
      <c r="AT164" s="193"/>
      <c r="AU164" s="193"/>
      <c r="AV164" s="193"/>
      <c r="AW164" s="193"/>
      <c r="AZ164" s="193"/>
      <c r="BA164" s="193"/>
      <c r="BB164" s="193"/>
      <c r="BC164" s="193"/>
      <c r="BD164" s="193"/>
      <c r="BE164" s="193"/>
      <c r="BF164" s="193"/>
      <c r="BG164" s="193"/>
      <c r="BH164" s="193"/>
    </row>
    <row r="165" spans="1:60" s="492" customFormat="1" ht="25.5" customHeight="1">
      <c r="A165" s="568"/>
      <c r="B165" s="545" t="s">
        <v>674</v>
      </c>
      <c r="C165" s="552"/>
      <c r="D165" s="552"/>
      <c r="E165" s="552"/>
      <c r="F165" s="552"/>
      <c r="G165" s="553"/>
      <c r="H165" s="546"/>
      <c r="I165" s="547"/>
      <c r="J165" s="546"/>
      <c r="K165" s="546"/>
      <c r="L165" s="554"/>
      <c r="M165" s="554"/>
      <c r="N165" s="555"/>
      <c r="O165" s="556"/>
      <c r="P165" s="557"/>
      <c r="Q165" s="558"/>
      <c r="S165" s="558"/>
      <c r="U165" s="550"/>
      <c r="V165" s="551"/>
      <c r="W165" s="551"/>
      <c r="AA165" s="551"/>
      <c r="AB165" s="551"/>
      <c r="AC165" s="551"/>
      <c r="AD165" s="551"/>
      <c r="AE165" s="551"/>
      <c r="AF165" s="551"/>
      <c r="AI165" s="551"/>
      <c r="AJ165" s="551"/>
      <c r="AK165" s="551"/>
      <c r="AL165" s="551"/>
      <c r="AM165" s="551"/>
      <c r="AN165" s="551"/>
      <c r="AO165" s="551"/>
      <c r="AQ165" s="551"/>
      <c r="AR165" s="551"/>
      <c r="AS165" s="551"/>
      <c r="AT165" s="551"/>
      <c r="AU165" s="551"/>
      <c r="AV165" s="551"/>
      <c r="AW165" s="551"/>
      <c r="AZ165" s="551"/>
      <c r="BA165" s="551"/>
      <c r="BB165" s="551"/>
      <c r="BC165" s="551"/>
      <c r="BD165" s="551"/>
      <c r="BE165" s="551"/>
      <c r="BF165" s="551"/>
      <c r="BG165" s="551"/>
      <c r="BH165" s="551"/>
    </row>
    <row r="166" spans="3:143" ht="36" customHeight="1">
      <c r="C166" s="56"/>
      <c r="D166" s="56" t="s">
        <v>649</v>
      </c>
      <c r="E166" s="194" t="s">
        <v>301</v>
      </c>
      <c r="F166" s="194" t="s">
        <v>232</v>
      </c>
      <c r="G166" s="195" t="s">
        <v>231</v>
      </c>
      <c r="H166" s="196" t="s">
        <v>234</v>
      </c>
      <c r="I166" s="197" t="s">
        <v>179</v>
      </c>
      <c r="J166" s="196" t="s">
        <v>235</v>
      </c>
      <c r="K166" s="196" t="s">
        <v>259</v>
      </c>
      <c r="L166" s="515"/>
      <c r="M166" s="816"/>
      <c r="N166" s="817"/>
      <c r="O166" s="818" t="s">
        <v>236</v>
      </c>
      <c r="P166" s="819"/>
      <c r="Q166" s="820" t="s">
        <v>237</v>
      </c>
      <c r="R166" s="821" t="s">
        <v>238</v>
      </c>
      <c r="S166" s="822" t="s">
        <v>239</v>
      </c>
      <c r="T166" s="823" t="s">
        <v>240</v>
      </c>
      <c r="V166" s="141"/>
      <c r="W166" s="141"/>
      <c r="AA166" s="198"/>
      <c r="AB166" s="198"/>
      <c r="AC166" s="198"/>
      <c r="AD166" s="198"/>
      <c r="AE166" s="198"/>
      <c r="AF166" s="198"/>
      <c r="AI166" s="198"/>
      <c r="AJ166" s="198"/>
      <c r="AK166" s="198"/>
      <c r="AL166" s="198"/>
      <c r="AM166" s="198"/>
      <c r="AN166" s="198"/>
      <c r="AO166" s="198"/>
      <c r="AQ166" s="198"/>
      <c r="AR166" s="198"/>
      <c r="AS166" s="198"/>
      <c r="AT166" s="198"/>
      <c r="AU166" s="198"/>
      <c r="AV166" s="198"/>
      <c r="AW166" s="198"/>
      <c r="AZ166" s="198"/>
      <c r="BA166" s="198"/>
      <c r="BB166" s="198"/>
      <c r="BC166" s="198"/>
      <c r="BD166" s="198"/>
      <c r="BE166" s="198"/>
      <c r="BF166" s="198"/>
      <c r="BG166" s="198"/>
      <c r="BH166" s="198"/>
      <c r="BR166" s="828"/>
      <c r="BS166" s="828"/>
      <c r="BT166" s="825"/>
      <c r="BU166" s="825"/>
      <c r="BV166" s="825"/>
      <c r="BW166" s="825"/>
      <c r="BX166" s="825"/>
      <c r="BY166" s="825"/>
      <c r="BZ166" s="825"/>
      <c r="CA166" s="825"/>
      <c r="CB166" s="825"/>
      <c r="CC166" s="825"/>
      <c r="CD166" s="825"/>
      <c r="CE166" s="825"/>
      <c r="CF166" s="825"/>
      <c r="CG166" s="826"/>
      <c r="CJ166" s="825"/>
      <c r="CK166" s="825"/>
      <c r="CL166" s="825"/>
      <c r="CM166" s="825"/>
      <c r="CN166" s="825"/>
      <c r="CO166" s="825"/>
      <c r="CP166" s="825"/>
      <c r="CQ166" s="825"/>
      <c r="CR166" s="825"/>
      <c r="CS166" s="825"/>
      <c r="CT166" s="825"/>
      <c r="CU166" s="825"/>
      <c r="CV166" s="825"/>
      <c r="CW166" s="825"/>
      <c r="CX166" s="825"/>
      <c r="DS166" s="827"/>
      <c r="DT166" s="827"/>
      <c r="DU166" s="827"/>
      <c r="DV166" s="827"/>
      <c r="DW166" s="827"/>
      <c r="DX166" s="827"/>
      <c r="DY166" s="827"/>
      <c r="DZ166" s="827"/>
      <c r="EA166" s="827"/>
      <c r="EE166" s="828"/>
      <c r="EF166" s="828"/>
      <c r="EG166" s="828"/>
      <c r="EH166" s="828"/>
      <c r="EI166" s="828"/>
      <c r="EJ166" s="828"/>
      <c r="EK166" s="828"/>
      <c r="EL166" s="828"/>
      <c r="EM166" s="828"/>
    </row>
    <row r="167" spans="2:143" ht="12" customHeight="1">
      <c r="B167" s="640" t="s">
        <v>780</v>
      </c>
      <c r="C167" s="56"/>
      <c r="D167" s="200" t="s">
        <v>632</v>
      </c>
      <c r="E167" s="62" t="s">
        <v>170</v>
      </c>
      <c r="F167" s="194"/>
      <c r="G167" s="195"/>
      <c r="H167" s="196"/>
      <c r="I167" s="197"/>
      <c r="J167" s="196"/>
      <c r="K167" s="196"/>
      <c r="L167" s="515"/>
      <c r="M167" s="816"/>
      <c r="N167" s="775"/>
      <c r="O167" s="818"/>
      <c r="P167" s="819"/>
      <c r="Q167" s="820"/>
      <c r="R167" s="821"/>
      <c r="S167" s="829"/>
      <c r="T167" s="830"/>
      <c r="V167" s="141"/>
      <c r="W167" s="141"/>
      <c r="AA167" s="198"/>
      <c r="AB167" s="198"/>
      <c r="AC167" s="198"/>
      <c r="AD167" s="198"/>
      <c r="AE167" s="198"/>
      <c r="AF167" s="198"/>
      <c r="AI167" s="198"/>
      <c r="AJ167" s="198"/>
      <c r="AK167" s="198"/>
      <c r="AL167" s="198"/>
      <c r="AM167" s="198"/>
      <c r="AN167" s="198"/>
      <c r="AO167" s="198"/>
      <c r="AQ167" s="198"/>
      <c r="AR167" s="198"/>
      <c r="AS167" s="198"/>
      <c r="AT167" s="198"/>
      <c r="AU167" s="198"/>
      <c r="AV167" s="198"/>
      <c r="AW167" s="198"/>
      <c r="AZ167" s="198"/>
      <c r="BA167" s="198"/>
      <c r="BB167" s="198"/>
      <c r="BC167" s="198"/>
      <c r="BD167" s="198"/>
      <c r="BE167" s="198"/>
      <c r="BF167" s="198"/>
      <c r="BG167" s="198"/>
      <c r="BH167" s="198"/>
      <c r="BR167" s="828"/>
      <c r="BS167" s="828"/>
      <c r="BT167" s="825"/>
      <c r="BU167" s="825"/>
      <c r="BV167" s="825"/>
      <c r="BW167" s="825"/>
      <c r="BX167" s="825"/>
      <c r="BY167" s="825"/>
      <c r="BZ167" s="825"/>
      <c r="CA167" s="825"/>
      <c r="CB167" s="825"/>
      <c r="CC167" s="825"/>
      <c r="CD167" s="825"/>
      <c r="CE167" s="825"/>
      <c r="CF167" s="825"/>
      <c r="CG167" s="826"/>
      <c r="CJ167" s="825"/>
      <c r="CK167" s="825"/>
      <c r="CL167" s="825"/>
      <c r="CM167" s="825"/>
      <c r="CN167" s="825"/>
      <c r="CO167" s="825"/>
      <c r="CP167" s="825"/>
      <c r="CQ167" s="825"/>
      <c r="CR167" s="825"/>
      <c r="CS167" s="825"/>
      <c r="CT167" s="825"/>
      <c r="CU167" s="825"/>
      <c r="CV167" s="825"/>
      <c r="CW167" s="825"/>
      <c r="CX167" s="825"/>
      <c r="DS167" s="827"/>
      <c r="DT167" s="827"/>
      <c r="DU167" s="827"/>
      <c r="DV167" s="827"/>
      <c r="DW167" s="827"/>
      <c r="DX167" s="827"/>
      <c r="DY167" s="827"/>
      <c r="DZ167" s="827"/>
      <c r="EA167" s="827"/>
      <c r="EE167" s="828"/>
      <c r="EF167" s="828"/>
      <c r="EG167" s="828"/>
      <c r="EH167" s="828"/>
      <c r="EI167" s="828"/>
      <c r="EJ167" s="828"/>
      <c r="EK167" s="828"/>
      <c r="EL167" s="828"/>
      <c r="EM167" s="828"/>
    </row>
    <row r="168" spans="2:143" ht="12" customHeight="1">
      <c r="B168" s="640"/>
      <c r="C168" s="40">
        <v>230</v>
      </c>
      <c r="D168" s="41" t="s">
        <v>323</v>
      </c>
      <c r="E168" s="42">
        <v>7</v>
      </c>
      <c r="F168" s="66">
        <v>1.32</v>
      </c>
      <c r="G168" s="46">
        <v>2.3</v>
      </c>
      <c r="H168" s="45">
        <v>70</v>
      </c>
      <c r="I168" s="46">
        <f>F168*G168</f>
        <v>3.036</v>
      </c>
      <c r="J168" s="47">
        <f>K168/I168</f>
        <v>33.59683794466403</v>
      </c>
      <c r="K168" s="796">
        <v>102</v>
      </c>
      <c r="L168" s="514"/>
      <c r="M168" s="797"/>
      <c r="N168" s="798" t="s">
        <v>180</v>
      </c>
      <c r="O168" s="799">
        <f>I168*M168</f>
        <v>0</v>
      </c>
      <c r="P168" s="800" t="s">
        <v>445</v>
      </c>
      <c r="Q168" s="801">
        <f>ROUNDUP((S168*(euro)),-2)</f>
        <v>0</v>
      </c>
      <c r="R168" s="802">
        <f>Q168*(1.25)</f>
        <v>0</v>
      </c>
      <c r="S168" s="803">
        <f>ROUNDUP((K168*M168),0)</f>
        <v>0</v>
      </c>
      <c r="T168" s="804">
        <f>ROUNDUP((S168*1.25),0)</f>
        <v>0</v>
      </c>
      <c r="U168" s="49">
        <f aca="true" t="shared" si="4" ref="U168:U190">H168*M168</f>
        <v>0</v>
      </c>
      <c r="V168" s="187"/>
      <c r="W168" s="187"/>
      <c r="AA168" s="188"/>
      <c r="AB168" s="188"/>
      <c r="AC168" s="188"/>
      <c r="AD168" s="188"/>
      <c r="AE168" s="188"/>
      <c r="AF168" s="188"/>
      <c r="AI168" s="201"/>
      <c r="AJ168" s="201"/>
      <c r="AK168" s="201"/>
      <c r="AL168" s="201"/>
      <c r="AM168" s="201"/>
      <c r="AN168" s="201"/>
      <c r="AO168" s="201"/>
      <c r="AQ168" s="189"/>
      <c r="AR168" s="189"/>
      <c r="AS168" s="189"/>
      <c r="AT168" s="189"/>
      <c r="AU168" s="189"/>
      <c r="AV168" s="189"/>
      <c r="AW168" s="189"/>
      <c r="AZ168" s="811"/>
      <c r="BA168" s="811"/>
      <c r="BB168" s="811"/>
      <c r="BC168" s="811"/>
      <c r="BD168" s="811"/>
      <c r="BE168" s="811"/>
      <c r="BF168" s="811"/>
      <c r="BG168" s="811"/>
      <c r="BH168" s="811"/>
      <c r="BR168" s="810"/>
      <c r="BS168" s="810"/>
      <c r="BT168" s="807"/>
      <c r="BU168" s="807"/>
      <c r="BV168" s="807"/>
      <c r="BW168" s="807"/>
      <c r="BX168" s="807"/>
      <c r="BY168" s="807"/>
      <c r="BZ168" s="807"/>
      <c r="CA168" s="807"/>
      <c r="CB168" s="807"/>
      <c r="CC168" s="807"/>
      <c r="CD168" s="807"/>
      <c r="CE168" s="807"/>
      <c r="CF168" s="807"/>
      <c r="CG168" s="808"/>
      <c r="CJ168" s="814"/>
      <c r="CK168" s="814"/>
      <c r="CL168" s="814"/>
      <c r="CM168" s="814"/>
      <c r="CN168" s="814"/>
      <c r="CO168" s="814"/>
      <c r="CP168" s="814"/>
      <c r="CQ168" s="814"/>
      <c r="CR168" s="814"/>
      <c r="CS168" s="814"/>
      <c r="CT168" s="814"/>
      <c r="CU168" s="814"/>
      <c r="CV168" s="814"/>
      <c r="CW168" s="814"/>
      <c r="CX168" s="815"/>
      <c r="DS168" s="809"/>
      <c r="DT168" s="809"/>
      <c r="DU168" s="809"/>
      <c r="DV168" s="809"/>
      <c r="DW168" s="809"/>
      <c r="DX168" s="809"/>
      <c r="DY168" s="809"/>
      <c r="DZ168" s="809"/>
      <c r="EA168" s="809"/>
      <c r="EE168" s="810"/>
      <c r="EF168" s="810"/>
      <c r="EG168" s="810"/>
      <c r="EH168" s="810"/>
      <c r="EI168" s="810"/>
      <c r="EJ168" s="810"/>
      <c r="EK168" s="810"/>
      <c r="EL168" s="810"/>
      <c r="EM168" s="810"/>
    </row>
    <row r="169" spans="2:143" ht="12" customHeight="1">
      <c r="B169" s="640"/>
      <c r="C169" s="40">
        <v>260</v>
      </c>
      <c r="D169" s="41" t="s">
        <v>324</v>
      </c>
      <c r="E169" s="42">
        <v>7</v>
      </c>
      <c r="F169" s="66">
        <v>1.32</v>
      </c>
      <c r="G169" s="46">
        <v>2.3</v>
      </c>
      <c r="H169" s="45">
        <v>80</v>
      </c>
      <c r="I169" s="46">
        <f>F169*G169</f>
        <v>3.036</v>
      </c>
      <c r="J169" s="47">
        <f>K169/I169</f>
        <v>38.537549407114625</v>
      </c>
      <c r="K169" s="796">
        <v>117</v>
      </c>
      <c r="L169" s="514"/>
      <c r="M169" s="797"/>
      <c r="N169" s="798" t="s">
        <v>180</v>
      </c>
      <c r="O169" s="799">
        <f>I169*M169</f>
        <v>0</v>
      </c>
      <c r="P169" s="800" t="s">
        <v>445</v>
      </c>
      <c r="Q169" s="801">
        <f>ROUNDUP((S169*(euro)),-2)</f>
        <v>0</v>
      </c>
      <c r="R169" s="802">
        <f>Q169*(1.25)</f>
        <v>0</v>
      </c>
      <c r="S169" s="803">
        <f>ROUNDUP((K169*M169),0)</f>
        <v>0</v>
      </c>
      <c r="T169" s="804">
        <f>ROUNDUP((S169*1.25),0)</f>
        <v>0</v>
      </c>
      <c r="U169" s="49">
        <f t="shared" si="4"/>
        <v>0</v>
      </c>
      <c r="V169" s="187"/>
      <c r="W169" s="187"/>
      <c r="AA169" s="188"/>
      <c r="AB169" s="188"/>
      <c r="AC169" s="188"/>
      <c r="AD169" s="188"/>
      <c r="AE169" s="188"/>
      <c r="AF169" s="188"/>
      <c r="AI169" s="201"/>
      <c r="AJ169" s="201"/>
      <c r="AK169" s="201"/>
      <c r="AL169" s="201"/>
      <c r="AM169" s="201"/>
      <c r="AN169" s="201"/>
      <c r="AO169" s="201"/>
      <c r="AQ169" s="189"/>
      <c r="AR169" s="189"/>
      <c r="AS169" s="189"/>
      <c r="AT169" s="189"/>
      <c r="AU169" s="189"/>
      <c r="AV169" s="189"/>
      <c r="AW169" s="189"/>
      <c r="AZ169" s="811"/>
      <c r="BA169" s="811"/>
      <c r="BB169" s="811"/>
      <c r="BC169" s="811"/>
      <c r="BD169" s="811"/>
      <c r="BE169" s="811"/>
      <c r="BF169" s="811"/>
      <c r="BG169" s="811"/>
      <c r="BH169" s="811"/>
      <c r="BR169" s="810"/>
      <c r="BS169" s="810"/>
      <c r="BT169" s="807"/>
      <c r="BU169" s="807"/>
      <c r="BV169" s="807"/>
      <c r="BW169" s="807"/>
      <c r="BX169" s="807"/>
      <c r="BY169" s="807"/>
      <c r="BZ169" s="807"/>
      <c r="CA169" s="807"/>
      <c r="CB169" s="807"/>
      <c r="CC169" s="807"/>
      <c r="CD169" s="807"/>
      <c r="CE169" s="807"/>
      <c r="CF169" s="807"/>
      <c r="CG169" s="808"/>
      <c r="CJ169" s="814"/>
      <c r="CK169" s="814"/>
      <c r="CL169" s="814"/>
      <c r="CM169" s="814"/>
      <c r="CN169" s="814"/>
      <c r="CO169" s="814"/>
      <c r="CP169" s="814"/>
      <c r="CQ169" s="814"/>
      <c r="CR169" s="814"/>
      <c r="CS169" s="814"/>
      <c r="CT169" s="814"/>
      <c r="CU169" s="814"/>
      <c r="CV169" s="814"/>
      <c r="CW169" s="814"/>
      <c r="CX169" s="815"/>
      <c r="DS169" s="809"/>
      <c r="DT169" s="809"/>
      <c r="DU169" s="809"/>
      <c r="DV169" s="809"/>
      <c r="DW169" s="809"/>
      <c r="DX169" s="809"/>
      <c r="DY169" s="809"/>
      <c r="DZ169" s="809"/>
      <c r="EA169" s="809"/>
      <c r="EE169" s="810"/>
      <c r="EF169" s="810"/>
      <c r="EG169" s="810"/>
      <c r="EH169" s="810"/>
      <c r="EI169" s="810"/>
      <c r="EJ169" s="810"/>
      <c r="EK169" s="810"/>
      <c r="EL169" s="810"/>
      <c r="EM169" s="810"/>
    </row>
    <row r="170" spans="2:143" ht="12" customHeight="1">
      <c r="B170" s="640"/>
      <c r="C170" s="40">
        <v>310</v>
      </c>
      <c r="D170" s="41" t="s">
        <v>325</v>
      </c>
      <c r="E170" s="42">
        <v>7</v>
      </c>
      <c r="F170" s="66">
        <v>1.32</v>
      </c>
      <c r="G170" s="46">
        <v>2.3</v>
      </c>
      <c r="H170" s="45">
        <v>95</v>
      </c>
      <c r="I170" s="46">
        <f>F170*G170</f>
        <v>3.036</v>
      </c>
      <c r="J170" s="47">
        <f>K170/I170</f>
        <v>44.466403162055336</v>
      </c>
      <c r="K170" s="796">
        <v>135</v>
      </c>
      <c r="L170" s="514"/>
      <c r="M170" s="797"/>
      <c r="N170" s="798" t="s">
        <v>180</v>
      </c>
      <c r="O170" s="799">
        <f>I170*M170</f>
        <v>0</v>
      </c>
      <c r="P170" s="800" t="s">
        <v>445</v>
      </c>
      <c r="Q170" s="801">
        <f>ROUNDUP((S170*(euro)),-2)</f>
        <v>0</v>
      </c>
      <c r="R170" s="802">
        <f>Q170*(1.25)</f>
        <v>0</v>
      </c>
      <c r="S170" s="803">
        <f>ROUNDUP((K170*M170),0)</f>
        <v>0</v>
      </c>
      <c r="T170" s="804">
        <f>ROUNDUP((S170*1.25),0)</f>
        <v>0</v>
      </c>
      <c r="U170" s="49">
        <f t="shared" si="4"/>
        <v>0</v>
      </c>
      <c r="V170" s="187"/>
      <c r="W170" s="187"/>
      <c r="AA170" s="188"/>
      <c r="AB170" s="188"/>
      <c r="AC170" s="188"/>
      <c r="AD170" s="188"/>
      <c r="AE170" s="188"/>
      <c r="AF170" s="188"/>
      <c r="AI170" s="201"/>
      <c r="AJ170" s="201"/>
      <c r="AK170" s="201"/>
      <c r="AL170" s="201"/>
      <c r="AM170" s="201"/>
      <c r="AN170" s="201"/>
      <c r="AO170" s="201"/>
      <c r="AQ170" s="189"/>
      <c r="AR170" s="189"/>
      <c r="AS170" s="189"/>
      <c r="AT170" s="189"/>
      <c r="AU170" s="189"/>
      <c r="AV170" s="189"/>
      <c r="AW170" s="189"/>
      <c r="AZ170" s="811"/>
      <c r="BA170" s="811"/>
      <c r="BB170" s="811"/>
      <c r="BC170" s="811"/>
      <c r="BD170" s="811"/>
      <c r="BE170" s="811"/>
      <c r="BF170" s="811"/>
      <c r="BG170" s="811"/>
      <c r="BH170" s="811"/>
      <c r="BR170" s="810"/>
      <c r="BS170" s="810"/>
      <c r="BT170" s="807"/>
      <c r="BU170" s="807"/>
      <c r="BV170" s="807"/>
      <c r="BW170" s="807"/>
      <c r="BX170" s="807"/>
      <c r="BY170" s="807"/>
      <c r="BZ170" s="807"/>
      <c r="CA170" s="807"/>
      <c r="CB170" s="807"/>
      <c r="CC170" s="807"/>
      <c r="CD170" s="807"/>
      <c r="CE170" s="807"/>
      <c r="CF170" s="807"/>
      <c r="CG170" s="808"/>
      <c r="CJ170" s="814"/>
      <c r="CK170" s="814"/>
      <c r="CL170" s="814"/>
      <c r="CM170" s="814"/>
      <c r="CN170" s="814"/>
      <c r="CO170" s="814"/>
      <c r="CP170" s="814"/>
      <c r="CQ170" s="814"/>
      <c r="CR170" s="814"/>
      <c r="CS170" s="814"/>
      <c r="CT170" s="814"/>
      <c r="CU170" s="814"/>
      <c r="CV170" s="814"/>
      <c r="CW170" s="814"/>
      <c r="CX170" s="815"/>
      <c r="DS170" s="809"/>
      <c r="DT170" s="809"/>
      <c r="DU170" s="809"/>
      <c r="DV170" s="809"/>
      <c r="DW170" s="809"/>
      <c r="DX170" s="809"/>
      <c r="DY170" s="809"/>
      <c r="DZ170" s="809"/>
      <c r="EA170" s="809"/>
      <c r="EE170" s="810"/>
      <c r="EF170" s="810"/>
      <c r="EG170" s="810"/>
      <c r="EH170" s="810"/>
      <c r="EI170" s="810"/>
      <c r="EJ170" s="810"/>
      <c r="EK170" s="810"/>
      <c r="EL170" s="810"/>
      <c r="EM170" s="810"/>
    </row>
    <row r="171" spans="2:143" ht="12" customHeight="1">
      <c r="B171" s="640"/>
      <c r="C171" s="40">
        <v>385</v>
      </c>
      <c r="D171" s="41" t="s">
        <v>326</v>
      </c>
      <c r="E171" s="42">
        <v>7</v>
      </c>
      <c r="F171" s="66">
        <v>1.32</v>
      </c>
      <c r="G171" s="46">
        <v>3.85</v>
      </c>
      <c r="H171" s="45">
        <v>115</v>
      </c>
      <c r="I171" s="46">
        <f>F171*G171</f>
        <v>5.082000000000001</v>
      </c>
      <c r="J171" s="47">
        <f>K171/I171</f>
        <v>31.680440771349858</v>
      </c>
      <c r="K171" s="796">
        <v>161</v>
      </c>
      <c r="L171" s="514"/>
      <c r="M171" s="797"/>
      <c r="N171" s="798" t="s">
        <v>180</v>
      </c>
      <c r="O171" s="799">
        <f>I171*M171</f>
        <v>0</v>
      </c>
      <c r="P171" s="800" t="s">
        <v>445</v>
      </c>
      <c r="Q171" s="801">
        <f>ROUNDUP((S171*(euro)),-2)</f>
        <v>0</v>
      </c>
      <c r="R171" s="802">
        <f>Q171*(1.25)</f>
        <v>0</v>
      </c>
      <c r="S171" s="803">
        <f>ROUNDUP((K171*M171),0)</f>
        <v>0</v>
      </c>
      <c r="T171" s="804">
        <f>ROUNDUP((S171*1.25),0)</f>
        <v>0</v>
      </c>
      <c r="U171" s="49">
        <f t="shared" si="4"/>
        <v>0</v>
      </c>
      <c r="V171" s="187"/>
      <c r="W171" s="187"/>
      <c r="AA171" s="188"/>
      <c r="AB171" s="188"/>
      <c r="AC171" s="188"/>
      <c r="AD171" s="188"/>
      <c r="AE171" s="188"/>
      <c r="AF171" s="188"/>
      <c r="AI171" s="201"/>
      <c r="AJ171" s="201"/>
      <c r="AK171" s="201"/>
      <c r="AL171" s="201"/>
      <c r="AM171" s="201"/>
      <c r="AN171" s="201"/>
      <c r="AO171" s="201"/>
      <c r="AQ171" s="189"/>
      <c r="AR171" s="189"/>
      <c r="AS171" s="189"/>
      <c r="AT171" s="189"/>
      <c r="AU171" s="189"/>
      <c r="AV171" s="189"/>
      <c r="AW171" s="189"/>
      <c r="AZ171" s="811"/>
      <c r="BA171" s="811"/>
      <c r="BB171" s="811"/>
      <c r="BC171" s="811"/>
      <c r="BD171" s="811"/>
      <c r="BE171" s="811"/>
      <c r="BF171" s="811"/>
      <c r="BG171" s="811"/>
      <c r="BH171" s="811"/>
      <c r="BR171" s="810"/>
      <c r="BS171" s="810"/>
      <c r="BT171" s="807"/>
      <c r="BU171" s="807"/>
      <c r="BV171" s="807"/>
      <c r="BW171" s="807"/>
      <c r="BX171" s="807"/>
      <c r="BY171" s="807"/>
      <c r="BZ171" s="807"/>
      <c r="CA171" s="807"/>
      <c r="CB171" s="807"/>
      <c r="CC171" s="807"/>
      <c r="CD171" s="807"/>
      <c r="CE171" s="807"/>
      <c r="CF171" s="807"/>
      <c r="CG171" s="808"/>
      <c r="CJ171" s="814"/>
      <c r="CK171" s="814"/>
      <c r="CL171" s="814"/>
      <c r="CM171" s="814"/>
      <c r="CN171" s="814"/>
      <c r="CO171" s="814"/>
      <c r="CP171" s="814"/>
      <c r="CQ171" s="814"/>
      <c r="CR171" s="814"/>
      <c r="CS171" s="814"/>
      <c r="CT171" s="814"/>
      <c r="CU171" s="814"/>
      <c r="CV171" s="814"/>
      <c r="CW171" s="814"/>
      <c r="CX171" s="815"/>
      <c r="DS171" s="809"/>
      <c r="DT171" s="809"/>
      <c r="DU171" s="809"/>
      <c r="DV171" s="809"/>
      <c r="DW171" s="809"/>
      <c r="DX171" s="809"/>
      <c r="DY171" s="809"/>
      <c r="DZ171" s="809"/>
      <c r="EA171" s="809"/>
      <c r="EE171" s="810"/>
      <c r="EF171" s="810"/>
      <c r="EG171" s="810"/>
      <c r="EH171" s="810"/>
      <c r="EI171" s="810"/>
      <c r="EJ171" s="810"/>
      <c r="EK171" s="810"/>
      <c r="EL171" s="810"/>
      <c r="EM171" s="810"/>
    </row>
    <row r="172" spans="2:143" ht="12" customHeight="1">
      <c r="B172" s="640"/>
      <c r="C172" s="40">
        <v>510</v>
      </c>
      <c r="D172" s="41" t="s">
        <v>327</v>
      </c>
      <c r="E172" s="42">
        <v>7</v>
      </c>
      <c r="F172" s="66">
        <v>1.32</v>
      </c>
      <c r="G172" s="46">
        <v>5.1</v>
      </c>
      <c r="H172" s="45">
        <v>153</v>
      </c>
      <c r="I172" s="46">
        <f>F172*G172</f>
        <v>6.732</v>
      </c>
      <c r="J172" s="47">
        <f>K172/I172</f>
        <v>30.005941770647652</v>
      </c>
      <c r="K172" s="796">
        <v>202</v>
      </c>
      <c r="L172" s="514"/>
      <c r="M172" s="797"/>
      <c r="N172" s="798" t="s">
        <v>180</v>
      </c>
      <c r="O172" s="799">
        <f>I172*M172</f>
        <v>0</v>
      </c>
      <c r="P172" s="800" t="s">
        <v>445</v>
      </c>
      <c r="Q172" s="801">
        <f>ROUNDUP((S172*(euro)),-2)</f>
        <v>0</v>
      </c>
      <c r="R172" s="802">
        <f>Q172*(1.25)</f>
        <v>0</v>
      </c>
      <c r="S172" s="803">
        <f>ROUNDUP((K172*M172),0)</f>
        <v>0</v>
      </c>
      <c r="T172" s="804">
        <f>ROUNDUP((S172*1.25),0)</f>
        <v>0</v>
      </c>
      <c r="U172" s="49">
        <f t="shared" si="4"/>
        <v>0</v>
      </c>
      <c r="V172" s="187"/>
      <c r="W172" s="187"/>
      <c r="AA172" s="188"/>
      <c r="AB172" s="188"/>
      <c r="AC172" s="188"/>
      <c r="AD172" s="188"/>
      <c r="AE172" s="188"/>
      <c r="AF172" s="188"/>
      <c r="AI172" s="201"/>
      <c r="AJ172" s="201"/>
      <c r="AK172" s="201"/>
      <c r="AL172" s="201"/>
      <c r="AM172" s="201"/>
      <c r="AN172" s="201"/>
      <c r="AO172" s="201"/>
      <c r="AQ172" s="189"/>
      <c r="AR172" s="189"/>
      <c r="AS172" s="189"/>
      <c r="AT172" s="189"/>
      <c r="AU172" s="189"/>
      <c r="AV172" s="189"/>
      <c r="AW172" s="189"/>
      <c r="AZ172" s="811"/>
      <c r="BA172" s="811"/>
      <c r="BB172" s="811"/>
      <c r="BC172" s="811"/>
      <c r="BD172" s="811"/>
      <c r="BE172" s="811"/>
      <c r="BF172" s="811"/>
      <c r="BG172" s="811"/>
      <c r="BH172" s="811"/>
      <c r="BR172" s="810"/>
      <c r="BS172" s="810"/>
      <c r="BT172" s="807"/>
      <c r="BU172" s="807"/>
      <c r="BV172" s="807"/>
      <c r="BW172" s="807"/>
      <c r="BX172" s="807"/>
      <c r="BY172" s="807"/>
      <c r="BZ172" s="807"/>
      <c r="CA172" s="807"/>
      <c r="CB172" s="807"/>
      <c r="CC172" s="807"/>
      <c r="CD172" s="807"/>
      <c r="CE172" s="807"/>
      <c r="CF172" s="807"/>
      <c r="CG172" s="808"/>
      <c r="CJ172" s="814"/>
      <c r="CK172" s="814"/>
      <c r="CL172" s="814"/>
      <c r="CM172" s="814"/>
      <c r="CN172" s="814"/>
      <c r="CO172" s="814"/>
      <c r="CP172" s="814"/>
      <c r="CQ172" s="814"/>
      <c r="CR172" s="814"/>
      <c r="CS172" s="814"/>
      <c r="CT172" s="814"/>
      <c r="CU172" s="814"/>
      <c r="CV172" s="814"/>
      <c r="CW172" s="814"/>
      <c r="CX172" s="815"/>
      <c r="DS172" s="809"/>
      <c r="DT172" s="809"/>
      <c r="DU172" s="809"/>
      <c r="DV172" s="809"/>
      <c r="DW172" s="809"/>
      <c r="DX172" s="809"/>
      <c r="DY172" s="809"/>
      <c r="DZ172" s="809"/>
      <c r="EA172" s="809"/>
      <c r="EE172" s="810"/>
      <c r="EF172" s="810"/>
      <c r="EG172" s="810"/>
      <c r="EH172" s="810"/>
      <c r="EI172" s="810"/>
      <c r="EJ172" s="810"/>
      <c r="EK172" s="810"/>
      <c r="EL172" s="810"/>
      <c r="EM172" s="810"/>
    </row>
    <row r="173" spans="2:41" ht="12" customHeight="1">
      <c r="B173" s="640"/>
      <c r="J173" s="180"/>
      <c r="K173" s="180"/>
      <c r="L173" s="1"/>
      <c r="M173" s="1"/>
      <c r="N173" s="181"/>
      <c r="O173" s="182"/>
      <c r="P173" s="183"/>
      <c r="U173" s="49">
        <f t="shared" si="4"/>
        <v>0</v>
      </c>
      <c r="AI173" s="127"/>
      <c r="AJ173" s="127"/>
      <c r="AK173" s="127"/>
      <c r="AL173" s="127"/>
      <c r="AM173" s="127"/>
      <c r="AN173" s="127"/>
      <c r="AO173" s="127"/>
    </row>
    <row r="174" spans="2:143" ht="12" customHeight="1">
      <c r="B174" s="640"/>
      <c r="C174" s="40">
        <v>230</v>
      </c>
      <c r="D174" s="41" t="s">
        <v>328</v>
      </c>
      <c r="E174" s="42">
        <v>11</v>
      </c>
      <c r="F174" s="66">
        <v>1.32</v>
      </c>
      <c r="G174" s="46">
        <v>2.3</v>
      </c>
      <c r="H174" s="45">
        <v>96</v>
      </c>
      <c r="I174" s="46">
        <f>F174*G174</f>
        <v>3.036</v>
      </c>
      <c r="J174" s="47">
        <f>K174/I174</f>
        <v>41.50197628458498</v>
      </c>
      <c r="K174" s="796">
        <v>126</v>
      </c>
      <c r="L174" s="514"/>
      <c r="M174" s="797"/>
      <c r="N174" s="798" t="s">
        <v>180</v>
      </c>
      <c r="O174" s="799">
        <f>I174*M174</f>
        <v>0</v>
      </c>
      <c r="P174" s="800" t="s">
        <v>445</v>
      </c>
      <c r="Q174" s="801">
        <f>ROUNDUP((S174*(euro)),-2)</f>
        <v>0</v>
      </c>
      <c r="R174" s="802">
        <f>Q174*(1.25)</f>
        <v>0</v>
      </c>
      <c r="S174" s="803">
        <f>ROUNDUP((K174*M174),0)</f>
        <v>0</v>
      </c>
      <c r="T174" s="804">
        <f>ROUNDUP((S174*1.25),0)</f>
        <v>0</v>
      </c>
      <c r="U174" s="49">
        <f t="shared" si="4"/>
        <v>0</v>
      </c>
      <c r="V174" s="187"/>
      <c r="W174" s="187"/>
      <c r="AA174" s="188"/>
      <c r="AB174" s="188"/>
      <c r="AC174" s="188"/>
      <c r="AD174" s="188"/>
      <c r="AE174" s="188"/>
      <c r="AF174" s="188"/>
      <c r="AI174" s="201"/>
      <c r="AJ174" s="201"/>
      <c r="AK174" s="201"/>
      <c r="AL174" s="201"/>
      <c r="AM174" s="201"/>
      <c r="AN174" s="201"/>
      <c r="AO174" s="201"/>
      <c r="AQ174" s="189"/>
      <c r="AR174" s="189"/>
      <c r="AS174" s="189"/>
      <c r="AT174" s="189"/>
      <c r="AU174" s="189"/>
      <c r="AV174" s="189"/>
      <c r="AW174" s="189"/>
      <c r="AZ174" s="811"/>
      <c r="BA174" s="811"/>
      <c r="BB174" s="811"/>
      <c r="BC174" s="811"/>
      <c r="BD174" s="811"/>
      <c r="BE174" s="811"/>
      <c r="BF174" s="811"/>
      <c r="BG174" s="811"/>
      <c r="BH174" s="811"/>
      <c r="BR174" s="810"/>
      <c r="BS174" s="810"/>
      <c r="BT174" s="807"/>
      <c r="BU174" s="807"/>
      <c r="BV174" s="807"/>
      <c r="BW174" s="807"/>
      <c r="BX174" s="807"/>
      <c r="BY174" s="807"/>
      <c r="BZ174" s="807"/>
      <c r="CA174" s="807"/>
      <c r="CB174" s="807"/>
      <c r="CC174" s="807"/>
      <c r="CD174" s="807"/>
      <c r="CE174" s="807"/>
      <c r="CF174" s="807"/>
      <c r="CG174" s="808"/>
      <c r="CJ174" s="814"/>
      <c r="CK174" s="814"/>
      <c r="CL174" s="814"/>
      <c r="CM174" s="814"/>
      <c r="CN174" s="814"/>
      <c r="CO174" s="814"/>
      <c r="CP174" s="814"/>
      <c r="CQ174" s="814"/>
      <c r="CR174" s="814"/>
      <c r="CS174" s="814"/>
      <c r="CT174" s="814"/>
      <c r="CU174" s="814"/>
      <c r="CV174" s="814"/>
      <c r="CW174" s="814"/>
      <c r="CX174" s="815"/>
      <c r="DS174" s="809"/>
      <c r="DT174" s="809"/>
      <c r="DU174" s="809"/>
      <c r="DV174" s="809"/>
      <c r="DW174" s="809"/>
      <c r="DX174" s="809"/>
      <c r="DY174" s="809"/>
      <c r="DZ174" s="809"/>
      <c r="EA174" s="809"/>
      <c r="EE174" s="810"/>
      <c r="EF174" s="810"/>
      <c r="EG174" s="810"/>
      <c r="EH174" s="810"/>
      <c r="EI174" s="810"/>
      <c r="EJ174" s="810"/>
      <c r="EK174" s="810"/>
      <c r="EL174" s="810"/>
      <c r="EM174" s="810"/>
    </row>
    <row r="175" spans="2:143" ht="12" customHeight="1">
      <c r="B175" s="640"/>
      <c r="C175" s="40">
        <v>260</v>
      </c>
      <c r="D175" s="41" t="s">
        <v>329</v>
      </c>
      <c r="E175" s="42">
        <v>11</v>
      </c>
      <c r="F175" s="66">
        <v>1.32</v>
      </c>
      <c r="G175" s="46">
        <v>2.3</v>
      </c>
      <c r="H175" s="45">
        <v>110</v>
      </c>
      <c r="I175" s="46">
        <f>F175*G175</f>
        <v>3.036</v>
      </c>
      <c r="J175" s="47">
        <f>K175/I175</f>
        <v>47.10144927536232</v>
      </c>
      <c r="K175" s="796">
        <v>143</v>
      </c>
      <c r="L175" s="514"/>
      <c r="M175" s="797"/>
      <c r="N175" s="798" t="s">
        <v>180</v>
      </c>
      <c r="O175" s="799">
        <f>I175*M175</f>
        <v>0</v>
      </c>
      <c r="P175" s="800" t="s">
        <v>445</v>
      </c>
      <c r="Q175" s="801">
        <f>ROUNDUP((S175*(euro)),-2)</f>
        <v>0</v>
      </c>
      <c r="R175" s="802">
        <f>Q175*(1.25)</f>
        <v>0</v>
      </c>
      <c r="S175" s="803">
        <f>ROUNDUP((K175*M175),0)</f>
        <v>0</v>
      </c>
      <c r="T175" s="804">
        <f>ROUNDUP((S175*1.25),0)</f>
        <v>0</v>
      </c>
      <c r="U175" s="49">
        <f t="shared" si="4"/>
        <v>0</v>
      </c>
      <c r="V175" s="187"/>
      <c r="W175" s="187"/>
      <c r="AA175" s="188"/>
      <c r="AB175" s="188"/>
      <c r="AC175" s="188"/>
      <c r="AD175" s="188"/>
      <c r="AE175" s="188"/>
      <c r="AF175" s="188"/>
      <c r="AI175" s="201"/>
      <c r="AJ175" s="201"/>
      <c r="AK175" s="201"/>
      <c r="AL175" s="201"/>
      <c r="AM175" s="201"/>
      <c r="AN175" s="201"/>
      <c r="AO175" s="201"/>
      <c r="AQ175" s="189"/>
      <c r="AR175" s="189"/>
      <c r="AS175" s="189"/>
      <c r="AT175" s="189"/>
      <c r="AU175" s="189"/>
      <c r="AV175" s="189"/>
      <c r="AW175" s="189"/>
      <c r="AZ175" s="811"/>
      <c r="BA175" s="811"/>
      <c r="BB175" s="811"/>
      <c r="BC175" s="811"/>
      <c r="BD175" s="811"/>
      <c r="BE175" s="811"/>
      <c r="BF175" s="811"/>
      <c r="BG175" s="811"/>
      <c r="BH175" s="811"/>
      <c r="BR175" s="810"/>
      <c r="BS175" s="810"/>
      <c r="BT175" s="807"/>
      <c r="BU175" s="807"/>
      <c r="BV175" s="807"/>
      <c r="BW175" s="807"/>
      <c r="BX175" s="807"/>
      <c r="BY175" s="807"/>
      <c r="BZ175" s="807"/>
      <c r="CA175" s="807"/>
      <c r="CB175" s="807"/>
      <c r="CC175" s="807"/>
      <c r="CD175" s="807"/>
      <c r="CE175" s="807"/>
      <c r="CF175" s="807"/>
      <c r="CG175" s="808"/>
      <c r="CJ175" s="814"/>
      <c r="CK175" s="814"/>
      <c r="CL175" s="814"/>
      <c r="CM175" s="814"/>
      <c r="CN175" s="814"/>
      <c r="CO175" s="814"/>
      <c r="CP175" s="814"/>
      <c r="CQ175" s="814"/>
      <c r="CR175" s="814"/>
      <c r="CS175" s="814"/>
      <c r="CT175" s="814"/>
      <c r="CU175" s="814"/>
      <c r="CV175" s="814"/>
      <c r="CW175" s="814"/>
      <c r="CX175" s="815"/>
      <c r="DS175" s="809"/>
      <c r="DT175" s="809"/>
      <c r="DU175" s="809"/>
      <c r="DV175" s="809"/>
      <c r="DW175" s="809"/>
      <c r="DX175" s="809"/>
      <c r="DY175" s="809"/>
      <c r="DZ175" s="809"/>
      <c r="EA175" s="809"/>
      <c r="EE175" s="810"/>
      <c r="EF175" s="810"/>
      <c r="EG175" s="810"/>
      <c r="EH175" s="810"/>
      <c r="EI175" s="810"/>
      <c r="EJ175" s="810"/>
      <c r="EK175" s="810"/>
      <c r="EL175" s="810"/>
      <c r="EM175" s="810"/>
    </row>
    <row r="176" spans="2:143" ht="12" customHeight="1">
      <c r="B176" s="640"/>
      <c r="C176" s="40">
        <v>310</v>
      </c>
      <c r="D176" s="41" t="s">
        <v>330</v>
      </c>
      <c r="E176" s="42">
        <v>11</v>
      </c>
      <c r="F176" s="66">
        <v>1.32</v>
      </c>
      <c r="G176" s="46">
        <v>2.3</v>
      </c>
      <c r="H176" s="45">
        <v>129</v>
      </c>
      <c r="I176" s="46">
        <f>F176*G176</f>
        <v>3.036</v>
      </c>
      <c r="J176" s="47">
        <f>K176/I176</f>
        <v>54.67720685111989</v>
      </c>
      <c r="K176" s="796">
        <v>166</v>
      </c>
      <c r="L176" s="514"/>
      <c r="M176" s="797"/>
      <c r="N176" s="798" t="s">
        <v>180</v>
      </c>
      <c r="O176" s="799">
        <f>I176*M176</f>
        <v>0</v>
      </c>
      <c r="P176" s="800" t="s">
        <v>445</v>
      </c>
      <c r="Q176" s="801">
        <f>ROUNDUP((S176*(euro)),-2)</f>
        <v>0</v>
      </c>
      <c r="R176" s="802">
        <f>Q176*(1.25)</f>
        <v>0</v>
      </c>
      <c r="S176" s="803">
        <f>ROUNDUP((K176*M176),0)</f>
        <v>0</v>
      </c>
      <c r="T176" s="804">
        <f>ROUNDUP((S176*1.25),0)</f>
        <v>0</v>
      </c>
      <c r="U176" s="49">
        <f t="shared" si="4"/>
        <v>0</v>
      </c>
      <c r="V176" s="187"/>
      <c r="W176" s="187"/>
      <c r="AA176" s="188"/>
      <c r="AB176" s="188"/>
      <c r="AC176" s="188"/>
      <c r="AD176" s="188"/>
      <c r="AE176" s="188"/>
      <c r="AF176" s="188"/>
      <c r="AI176" s="201"/>
      <c r="AJ176" s="201"/>
      <c r="AK176" s="201"/>
      <c r="AL176" s="201"/>
      <c r="AM176" s="201"/>
      <c r="AN176" s="201"/>
      <c r="AO176" s="201"/>
      <c r="AQ176" s="189"/>
      <c r="AR176" s="189"/>
      <c r="AS176" s="189"/>
      <c r="AT176" s="189"/>
      <c r="AU176" s="189"/>
      <c r="AV176" s="189"/>
      <c r="AW176" s="189"/>
      <c r="AZ176" s="811"/>
      <c r="BA176" s="811"/>
      <c r="BB176" s="811"/>
      <c r="BC176" s="811"/>
      <c r="BD176" s="811"/>
      <c r="BE176" s="811"/>
      <c r="BF176" s="811"/>
      <c r="BG176" s="811"/>
      <c r="BH176" s="811"/>
      <c r="BR176" s="810"/>
      <c r="BS176" s="810"/>
      <c r="BT176" s="807"/>
      <c r="BU176" s="807"/>
      <c r="BV176" s="807"/>
      <c r="BW176" s="807"/>
      <c r="BX176" s="807"/>
      <c r="BY176" s="807"/>
      <c r="BZ176" s="807"/>
      <c r="CA176" s="807"/>
      <c r="CB176" s="807"/>
      <c r="CC176" s="807"/>
      <c r="CD176" s="807"/>
      <c r="CE176" s="807"/>
      <c r="CF176" s="807"/>
      <c r="CG176" s="808"/>
      <c r="CJ176" s="814"/>
      <c r="CK176" s="814"/>
      <c r="CL176" s="814"/>
      <c r="CM176" s="814"/>
      <c r="CN176" s="814"/>
      <c r="CO176" s="814"/>
      <c r="CP176" s="814"/>
      <c r="CQ176" s="814"/>
      <c r="CR176" s="814"/>
      <c r="CS176" s="814"/>
      <c r="CT176" s="814"/>
      <c r="CU176" s="814"/>
      <c r="CV176" s="814"/>
      <c r="CW176" s="814"/>
      <c r="CX176" s="815"/>
      <c r="DS176" s="809"/>
      <c r="DT176" s="809"/>
      <c r="DU176" s="809"/>
      <c r="DV176" s="809"/>
      <c r="DW176" s="809"/>
      <c r="DX176" s="809"/>
      <c r="DY176" s="809"/>
      <c r="DZ176" s="809"/>
      <c r="EA176" s="809"/>
      <c r="EE176" s="810"/>
      <c r="EF176" s="810"/>
      <c r="EG176" s="810"/>
      <c r="EH176" s="810"/>
      <c r="EI176" s="810"/>
      <c r="EJ176" s="810"/>
      <c r="EK176" s="810"/>
      <c r="EL176" s="810"/>
      <c r="EM176" s="810"/>
    </row>
    <row r="177" spans="2:143" ht="12" customHeight="1">
      <c r="B177" s="640"/>
      <c r="C177" s="40">
        <v>385</v>
      </c>
      <c r="D177" s="41" t="s">
        <v>331</v>
      </c>
      <c r="E177" s="42">
        <v>11</v>
      </c>
      <c r="F177" s="66">
        <v>1.32</v>
      </c>
      <c r="G177" s="46">
        <v>3.85</v>
      </c>
      <c r="H177" s="45">
        <v>158</v>
      </c>
      <c r="I177" s="46">
        <f>F177*G177</f>
        <v>5.082000000000001</v>
      </c>
      <c r="J177" s="47">
        <f>K177/I177</f>
        <v>38.96103896103896</v>
      </c>
      <c r="K177" s="796">
        <v>198</v>
      </c>
      <c r="L177" s="514"/>
      <c r="M177" s="797"/>
      <c r="N177" s="798" t="s">
        <v>180</v>
      </c>
      <c r="O177" s="799">
        <f>I177*M177</f>
        <v>0</v>
      </c>
      <c r="P177" s="800" t="s">
        <v>445</v>
      </c>
      <c r="Q177" s="801">
        <f>ROUNDUP((S177*(euro)),-2)</f>
        <v>0</v>
      </c>
      <c r="R177" s="802">
        <f>Q177*(1.25)</f>
        <v>0</v>
      </c>
      <c r="S177" s="803">
        <f>ROUNDUP((K177*M177),0)</f>
        <v>0</v>
      </c>
      <c r="T177" s="804">
        <f>ROUNDUP((S177*1.25),0)</f>
        <v>0</v>
      </c>
      <c r="U177" s="49">
        <f t="shared" si="4"/>
        <v>0</v>
      </c>
      <c r="V177" s="187"/>
      <c r="W177" s="187"/>
      <c r="AA177" s="188"/>
      <c r="AB177" s="188"/>
      <c r="AC177" s="188"/>
      <c r="AD177" s="188"/>
      <c r="AE177" s="188"/>
      <c r="AF177" s="188"/>
      <c r="AI177" s="201"/>
      <c r="AJ177" s="201"/>
      <c r="AK177" s="201"/>
      <c r="AL177" s="201"/>
      <c r="AM177" s="201"/>
      <c r="AN177" s="201"/>
      <c r="AO177" s="201"/>
      <c r="AQ177" s="189"/>
      <c r="AR177" s="189"/>
      <c r="AS177" s="189"/>
      <c r="AT177" s="189"/>
      <c r="AU177" s="189"/>
      <c r="AV177" s="189"/>
      <c r="AW177" s="189"/>
      <c r="AZ177" s="811"/>
      <c r="BA177" s="811"/>
      <c r="BB177" s="811"/>
      <c r="BC177" s="811"/>
      <c r="BD177" s="811"/>
      <c r="BE177" s="811"/>
      <c r="BF177" s="811"/>
      <c r="BG177" s="811"/>
      <c r="BH177" s="811"/>
      <c r="BR177" s="810"/>
      <c r="BS177" s="810"/>
      <c r="BT177" s="807"/>
      <c r="BU177" s="807"/>
      <c r="BV177" s="807"/>
      <c r="BW177" s="807"/>
      <c r="BX177" s="807"/>
      <c r="BY177" s="807"/>
      <c r="BZ177" s="807"/>
      <c r="CA177" s="807"/>
      <c r="CB177" s="807"/>
      <c r="CC177" s="807"/>
      <c r="CD177" s="807"/>
      <c r="CE177" s="807"/>
      <c r="CF177" s="807"/>
      <c r="CG177" s="808"/>
      <c r="CJ177" s="814"/>
      <c r="CK177" s="814"/>
      <c r="CL177" s="814"/>
      <c r="CM177" s="814"/>
      <c r="CN177" s="814"/>
      <c r="CO177" s="814"/>
      <c r="CP177" s="814"/>
      <c r="CQ177" s="814"/>
      <c r="CR177" s="814"/>
      <c r="CS177" s="814"/>
      <c r="CT177" s="814"/>
      <c r="CU177" s="814"/>
      <c r="CV177" s="814"/>
      <c r="CW177" s="814"/>
      <c r="CX177" s="815"/>
      <c r="DS177" s="809"/>
      <c r="DT177" s="809"/>
      <c r="DU177" s="809"/>
      <c r="DV177" s="809"/>
      <c r="DW177" s="809"/>
      <c r="DX177" s="809"/>
      <c r="DY177" s="809"/>
      <c r="DZ177" s="809"/>
      <c r="EA177" s="809"/>
      <c r="EE177" s="810"/>
      <c r="EF177" s="810"/>
      <c r="EG177" s="810"/>
      <c r="EH177" s="810"/>
      <c r="EI177" s="810"/>
      <c r="EJ177" s="810"/>
      <c r="EK177" s="810"/>
      <c r="EL177" s="810"/>
      <c r="EM177" s="810"/>
    </row>
    <row r="178" spans="2:143" ht="12" customHeight="1">
      <c r="B178" s="640"/>
      <c r="C178" s="40">
        <v>510</v>
      </c>
      <c r="D178" s="41" t="s">
        <v>332</v>
      </c>
      <c r="E178" s="42">
        <v>11</v>
      </c>
      <c r="F178" s="66">
        <v>1.32</v>
      </c>
      <c r="G178" s="46">
        <v>5.1</v>
      </c>
      <c r="H178" s="45">
        <v>207</v>
      </c>
      <c r="I178" s="46">
        <f>F178*G178</f>
        <v>6.732</v>
      </c>
      <c r="J178" s="47">
        <f>K178/I178</f>
        <v>36.987522281639926</v>
      </c>
      <c r="K178" s="796">
        <v>249</v>
      </c>
      <c r="L178" s="514"/>
      <c r="M178" s="797"/>
      <c r="N178" s="798" t="s">
        <v>180</v>
      </c>
      <c r="O178" s="799">
        <f>I178*M178</f>
        <v>0</v>
      </c>
      <c r="P178" s="800" t="s">
        <v>445</v>
      </c>
      <c r="Q178" s="801">
        <f>ROUNDUP((S178*(euro)),-2)</f>
        <v>0</v>
      </c>
      <c r="R178" s="802">
        <f>Q178*(1.25)</f>
        <v>0</v>
      </c>
      <c r="S178" s="803">
        <f>ROUNDUP((K178*M178),0)</f>
        <v>0</v>
      </c>
      <c r="T178" s="804">
        <f>ROUNDUP((S178*1.25),0)</f>
        <v>0</v>
      </c>
      <c r="U178" s="49">
        <f t="shared" si="4"/>
        <v>0</v>
      </c>
      <c r="V178" s="187"/>
      <c r="W178" s="187"/>
      <c r="AA178" s="188"/>
      <c r="AB178" s="188"/>
      <c r="AC178" s="188"/>
      <c r="AD178" s="188"/>
      <c r="AE178" s="188"/>
      <c r="AF178" s="188"/>
      <c r="AI178" s="201"/>
      <c r="AJ178" s="201"/>
      <c r="AK178" s="201"/>
      <c r="AL178" s="201"/>
      <c r="AM178" s="201"/>
      <c r="AN178" s="201"/>
      <c r="AO178" s="201"/>
      <c r="AQ178" s="189"/>
      <c r="AR178" s="189"/>
      <c r="AS178" s="189"/>
      <c r="AT178" s="189"/>
      <c r="AU178" s="189"/>
      <c r="AV178" s="189"/>
      <c r="AW178" s="189"/>
      <c r="AZ178" s="811"/>
      <c r="BA178" s="811"/>
      <c r="BB178" s="811"/>
      <c r="BC178" s="811"/>
      <c r="BD178" s="811"/>
      <c r="BE178" s="811"/>
      <c r="BF178" s="811"/>
      <c r="BG178" s="811"/>
      <c r="BH178" s="811"/>
      <c r="BR178" s="810"/>
      <c r="BS178" s="810"/>
      <c r="BT178" s="807"/>
      <c r="BU178" s="807"/>
      <c r="BV178" s="807"/>
      <c r="BW178" s="807"/>
      <c r="BX178" s="807"/>
      <c r="BY178" s="807"/>
      <c r="BZ178" s="807"/>
      <c r="CA178" s="807"/>
      <c r="CB178" s="807"/>
      <c r="CC178" s="807"/>
      <c r="CD178" s="807"/>
      <c r="CE178" s="807"/>
      <c r="CF178" s="807"/>
      <c r="CG178" s="808"/>
      <c r="CJ178" s="814"/>
      <c r="CK178" s="814"/>
      <c r="CL178" s="814"/>
      <c r="CM178" s="814"/>
      <c r="CN178" s="814"/>
      <c r="CO178" s="814"/>
      <c r="CP178" s="814"/>
      <c r="CQ178" s="814"/>
      <c r="CR178" s="814"/>
      <c r="CS178" s="814"/>
      <c r="CT178" s="814"/>
      <c r="CU178" s="814"/>
      <c r="CV178" s="814"/>
      <c r="CW178" s="814"/>
      <c r="CX178" s="815"/>
      <c r="DS178" s="809"/>
      <c r="DT178" s="809"/>
      <c r="DU178" s="809"/>
      <c r="DV178" s="809"/>
      <c r="DW178" s="809"/>
      <c r="DX178" s="809"/>
      <c r="DY178" s="809"/>
      <c r="DZ178" s="809"/>
      <c r="EA178" s="809"/>
      <c r="EE178" s="810"/>
      <c r="EF178" s="810"/>
      <c r="EG178" s="810"/>
      <c r="EH178" s="810"/>
      <c r="EI178" s="810"/>
      <c r="EJ178" s="810"/>
      <c r="EK178" s="810"/>
      <c r="EL178" s="810"/>
      <c r="EM178" s="810"/>
    </row>
    <row r="179" spans="2:41" ht="12" customHeight="1">
      <c r="B179" s="640"/>
      <c r="J179" s="180"/>
      <c r="K179" s="180"/>
      <c r="L179" s="1"/>
      <c r="M179" s="1"/>
      <c r="N179" s="181"/>
      <c r="O179" s="182"/>
      <c r="P179" s="183"/>
      <c r="U179" s="49">
        <f t="shared" si="4"/>
        <v>0</v>
      </c>
      <c r="AI179" s="127"/>
      <c r="AJ179" s="127"/>
      <c r="AK179" s="127"/>
      <c r="AL179" s="127"/>
      <c r="AM179" s="127"/>
      <c r="AN179" s="127"/>
      <c r="AO179" s="127"/>
    </row>
    <row r="180" spans="2:143" ht="12" customHeight="1">
      <c r="B180" s="640"/>
      <c r="C180" s="40">
        <v>230</v>
      </c>
      <c r="D180" s="41" t="s">
        <v>393</v>
      </c>
      <c r="E180" s="42">
        <v>13</v>
      </c>
      <c r="F180" s="66">
        <v>1.32</v>
      </c>
      <c r="G180" s="46">
        <v>2.3</v>
      </c>
      <c r="H180" s="45">
        <v>109</v>
      </c>
      <c r="I180" s="46">
        <f>F180*G180</f>
        <v>3.036</v>
      </c>
      <c r="J180" s="47">
        <f>K180/I180</f>
        <v>43.807641633728586</v>
      </c>
      <c r="K180" s="796">
        <v>133</v>
      </c>
      <c r="L180" s="514"/>
      <c r="M180" s="797"/>
      <c r="N180" s="798" t="s">
        <v>180</v>
      </c>
      <c r="O180" s="799">
        <f>I180*M180</f>
        <v>0</v>
      </c>
      <c r="P180" s="800" t="s">
        <v>445</v>
      </c>
      <c r="Q180" s="801">
        <f>ROUNDUP((S180*(euro)),-2)</f>
        <v>0</v>
      </c>
      <c r="R180" s="802">
        <f>Q180*(1.25)</f>
        <v>0</v>
      </c>
      <c r="S180" s="803">
        <f>ROUNDUP((K180*M180),0)</f>
        <v>0</v>
      </c>
      <c r="T180" s="804">
        <f>ROUNDUP((S180*1.25),0)</f>
        <v>0</v>
      </c>
      <c r="U180" s="49">
        <f t="shared" si="4"/>
        <v>0</v>
      </c>
      <c r="V180" s="187"/>
      <c r="W180" s="187"/>
      <c r="AA180" s="188"/>
      <c r="AB180" s="188"/>
      <c r="AC180" s="188"/>
      <c r="AD180" s="188"/>
      <c r="AE180" s="188"/>
      <c r="AF180" s="188"/>
      <c r="AI180" s="201"/>
      <c r="AJ180" s="201"/>
      <c r="AK180" s="201"/>
      <c r="AL180" s="201"/>
      <c r="AM180" s="201"/>
      <c r="AN180" s="201"/>
      <c r="AO180" s="201"/>
      <c r="AQ180" s="189"/>
      <c r="AR180" s="189"/>
      <c r="AS180" s="189"/>
      <c r="AT180" s="189"/>
      <c r="AU180" s="189"/>
      <c r="AV180" s="189"/>
      <c r="AW180" s="189"/>
      <c r="AZ180" s="811"/>
      <c r="BA180" s="811"/>
      <c r="BB180" s="811"/>
      <c r="BC180" s="811"/>
      <c r="BD180" s="811"/>
      <c r="BE180" s="811"/>
      <c r="BF180" s="811"/>
      <c r="BG180" s="811"/>
      <c r="BH180" s="811"/>
      <c r="BR180" s="810"/>
      <c r="BS180" s="810"/>
      <c r="BT180" s="807"/>
      <c r="BU180" s="807"/>
      <c r="BV180" s="807"/>
      <c r="BW180" s="807"/>
      <c r="BX180" s="807"/>
      <c r="BY180" s="807"/>
      <c r="BZ180" s="807"/>
      <c r="CA180" s="807"/>
      <c r="CB180" s="807"/>
      <c r="CC180" s="807"/>
      <c r="CD180" s="807"/>
      <c r="CE180" s="807"/>
      <c r="CF180" s="807"/>
      <c r="CG180" s="808"/>
      <c r="CJ180" s="814"/>
      <c r="CK180" s="814"/>
      <c r="CL180" s="814"/>
      <c r="CM180" s="814"/>
      <c r="CN180" s="814"/>
      <c r="CO180" s="814"/>
      <c r="CP180" s="814"/>
      <c r="CQ180" s="814"/>
      <c r="CR180" s="814"/>
      <c r="CS180" s="814"/>
      <c r="CT180" s="814"/>
      <c r="CU180" s="814"/>
      <c r="CV180" s="814"/>
      <c r="CW180" s="814"/>
      <c r="CX180" s="815"/>
      <c r="DS180" s="809"/>
      <c r="DT180" s="809"/>
      <c r="DU180" s="809"/>
      <c r="DV180" s="809"/>
      <c r="DW180" s="809"/>
      <c r="DX180" s="809"/>
      <c r="DY180" s="809"/>
      <c r="DZ180" s="809"/>
      <c r="EA180" s="809"/>
      <c r="EE180" s="810"/>
      <c r="EF180" s="810"/>
      <c r="EG180" s="810"/>
      <c r="EH180" s="810"/>
      <c r="EI180" s="810"/>
      <c r="EJ180" s="810"/>
      <c r="EK180" s="810"/>
      <c r="EL180" s="810"/>
      <c r="EM180" s="810"/>
    </row>
    <row r="181" spans="2:143" ht="12" customHeight="1">
      <c r="B181" s="640"/>
      <c r="C181" s="40">
        <v>260</v>
      </c>
      <c r="D181" s="41" t="s">
        <v>394</v>
      </c>
      <c r="E181" s="42">
        <v>13</v>
      </c>
      <c r="F181" s="66">
        <v>1.32</v>
      </c>
      <c r="G181" s="46">
        <v>2.3</v>
      </c>
      <c r="H181" s="45">
        <v>124</v>
      </c>
      <c r="I181" s="46">
        <f>F181*G181</f>
        <v>3.036</v>
      </c>
      <c r="J181" s="47">
        <f>K181/I181</f>
        <v>49.736495388669304</v>
      </c>
      <c r="K181" s="796">
        <v>151</v>
      </c>
      <c r="L181" s="514"/>
      <c r="M181" s="797"/>
      <c r="N181" s="798" t="s">
        <v>180</v>
      </c>
      <c r="O181" s="799">
        <f>I181*M181</f>
        <v>0</v>
      </c>
      <c r="P181" s="800" t="s">
        <v>445</v>
      </c>
      <c r="Q181" s="801">
        <f>ROUNDUP((S181*(euro)),-2)</f>
        <v>0</v>
      </c>
      <c r="R181" s="802">
        <f>Q181*(1.25)</f>
        <v>0</v>
      </c>
      <c r="S181" s="803">
        <f>ROUNDUP((K181*M181),0)</f>
        <v>0</v>
      </c>
      <c r="T181" s="804">
        <f>ROUNDUP((S181*1.25),0)</f>
        <v>0</v>
      </c>
      <c r="U181" s="49">
        <f t="shared" si="4"/>
        <v>0</v>
      </c>
      <c r="V181" s="187"/>
      <c r="W181" s="187"/>
      <c r="AA181" s="188"/>
      <c r="AB181" s="188"/>
      <c r="AC181" s="188"/>
      <c r="AD181" s="188"/>
      <c r="AE181" s="188"/>
      <c r="AF181" s="188"/>
      <c r="AI181" s="201"/>
      <c r="AJ181" s="201"/>
      <c r="AK181" s="201"/>
      <c r="AL181" s="201"/>
      <c r="AM181" s="201"/>
      <c r="AN181" s="201"/>
      <c r="AO181" s="201"/>
      <c r="AQ181" s="189"/>
      <c r="AR181" s="189"/>
      <c r="AS181" s="189"/>
      <c r="AT181" s="189"/>
      <c r="AU181" s="189"/>
      <c r="AV181" s="189"/>
      <c r="AW181" s="189"/>
      <c r="AZ181" s="811"/>
      <c r="BA181" s="811"/>
      <c r="BB181" s="811"/>
      <c r="BC181" s="811"/>
      <c r="BD181" s="811"/>
      <c r="BE181" s="811"/>
      <c r="BF181" s="811"/>
      <c r="BG181" s="811"/>
      <c r="BH181" s="811"/>
      <c r="BR181" s="810"/>
      <c r="BS181" s="810"/>
      <c r="BT181" s="807"/>
      <c r="BU181" s="807"/>
      <c r="BV181" s="807"/>
      <c r="BW181" s="807"/>
      <c r="BX181" s="807"/>
      <c r="BY181" s="807"/>
      <c r="BZ181" s="807"/>
      <c r="CA181" s="807"/>
      <c r="CB181" s="807"/>
      <c r="CC181" s="807"/>
      <c r="CD181" s="807"/>
      <c r="CE181" s="807"/>
      <c r="CF181" s="807"/>
      <c r="CG181" s="808"/>
      <c r="CJ181" s="814"/>
      <c r="CK181" s="814"/>
      <c r="CL181" s="814"/>
      <c r="CM181" s="814"/>
      <c r="CN181" s="814"/>
      <c r="CO181" s="814"/>
      <c r="CP181" s="814"/>
      <c r="CQ181" s="814"/>
      <c r="CR181" s="814"/>
      <c r="CS181" s="814"/>
      <c r="CT181" s="814"/>
      <c r="CU181" s="814"/>
      <c r="CV181" s="814"/>
      <c r="CW181" s="814"/>
      <c r="CX181" s="815"/>
      <c r="DS181" s="809"/>
      <c r="DT181" s="809"/>
      <c r="DU181" s="809"/>
      <c r="DV181" s="809"/>
      <c r="DW181" s="809"/>
      <c r="DX181" s="809"/>
      <c r="DY181" s="809"/>
      <c r="DZ181" s="809"/>
      <c r="EA181" s="809"/>
      <c r="EE181" s="810"/>
      <c r="EF181" s="810"/>
      <c r="EG181" s="810"/>
      <c r="EH181" s="810"/>
      <c r="EI181" s="810"/>
      <c r="EJ181" s="810"/>
      <c r="EK181" s="810"/>
      <c r="EL181" s="810"/>
      <c r="EM181" s="810"/>
    </row>
    <row r="182" spans="2:143" ht="12" customHeight="1">
      <c r="B182" s="640"/>
      <c r="C182" s="40">
        <v>310</v>
      </c>
      <c r="D182" s="41" t="s">
        <v>395</v>
      </c>
      <c r="E182" s="42">
        <v>13</v>
      </c>
      <c r="F182" s="66">
        <v>1.32</v>
      </c>
      <c r="G182" s="46">
        <v>2.3</v>
      </c>
      <c r="H182" s="45">
        <v>145</v>
      </c>
      <c r="I182" s="46">
        <f>F182*G182</f>
        <v>3.036</v>
      </c>
      <c r="J182" s="47">
        <f>K182/I182</f>
        <v>57.64163372859025</v>
      </c>
      <c r="K182" s="796">
        <v>175</v>
      </c>
      <c r="L182" s="514"/>
      <c r="M182" s="797"/>
      <c r="N182" s="798" t="s">
        <v>180</v>
      </c>
      <c r="O182" s="799">
        <f>I182*M182</f>
        <v>0</v>
      </c>
      <c r="P182" s="800" t="s">
        <v>445</v>
      </c>
      <c r="Q182" s="801">
        <f>ROUNDUP((S182*(euro)),-2)</f>
        <v>0</v>
      </c>
      <c r="R182" s="802">
        <f>Q182*(1.25)</f>
        <v>0</v>
      </c>
      <c r="S182" s="803">
        <f>ROUNDUP((K182*M182),0)</f>
        <v>0</v>
      </c>
      <c r="T182" s="804">
        <f>ROUNDUP((S182*1.25),0)</f>
        <v>0</v>
      </c>
      <c r="U182" s="49">
        <f t="shared" si="4"/>
        <v>0</v>
      </c>
      <c r="V182" s="187"/>
      <c r="W182" s="187"/>
      <c r="AA182" s="188"/>
      <c r="AB182" s="188"/>
      <c r="AC182" s="188"/>
      <c r="AD182" s="188"/>
      <c r="AE182" s="188"/>
      <c r="AF182" s="188"/>
      <c r="AI182" s="201"/>
      <c r="AJ182" s="201"/>
      <c r="AK182" s="201"/>
      <c r="AL182" s="201"/>
      <c r="AM182" s="201"/>
      <c r="AN182" s="201"/>
      <c r="AO182" s="201"/>
      <c r="AQ182" s="189"/>
      <c r="AR182" s="189"/>
      <c r="AS182" s="189"/>
      <c r="AT182" s="189"/>
      <c r="AU182" s="189"/>
      <c r="AV182" s="189"/>
      <c r="AW182" s="189"/>
      <c r="AZ182" s="811"/>
      <c r="BA182" s="811"/>
      <c r="BB182" s="811"/>
      <c r="BC182" s="811"/>
      <c r="BD182" s="811"/>
      <c r="BE182" s="811"/>
      <c r="BF182" s="811"/>
      <c r="BG182" s="811"/>
      <c r="BH182" s="811"/>
      <c r="BR182" s="810"/>
      <c r="BS182" s="810"/>
      <c r="BT182" s="807"/>
      <c r="BU182" s="807"/>
      <c r="BV182" s="807"/>
      <c r="BW182" s="807"/>
      <c r="BX182" s="807"/>
      <c r="BY182" s="807"/>
      <c r="BZ182" s="807"/>
      <c r="CA182" s="807"/>
      <c r="CB182" s="807"/>
      <c r="CC182" s="807"/>
      <c r="CD182" s="807"/>
      <c r="CE182" s="807"/>
      <c r="CF182" s="807"/>
      <c r="CG182" s="808"/>
      <c r="CJ182" s="814"/>
      <c r="CK182" s="814"/>
      <c r="CL182" s="814"/>
      <c r="CM182" s="814"/>
      <c r="CN182" s="814"/>
      <c r="CO182" s="814"/>
      <c r="CP182" s="814"/>
      <c r="CQ182" s="814"/>
      <c r="CR182" s="814"/>
      <c r="CS182" s="814"/>
      <c r="CT182" s="814"/>
      <c r="CU182" s="814"/>
      <c r="CV182" s="814"/>
      <c r="CW182" s="814"/>
      <c r="CX182" s="815"/>
      <c r="DS182" s="809"/>
      <c r="DT182" s="809"/>
      <c r="DU182" s="809"/>
      <c r="DV182" s="809"/>
      <c r="DW182" s="809"/>
      <c r="DX182" s="809"/>
      <c r="DY182" s="809"/>
      <c r="DZ182" s="809"/>
      <c r="EA182" s="809"/>
      <c r="EE182" s="810"/>
      <c r="EF182" s="810"/>
      <c r="EG182" s="810"/>
      <c r="EH182" s="810"/>
      <c r="EI182" s="810"/>
      <c r="EJ182" s="810"/>
      <c r="EK182" s="810"/>
      <c r="EL182" s="810"/>
      <c r="EM182" s="810"/>
    </row>
    <row r="183" spans="2:143" ht="12" customHeight="1">
      <c r="B183" s="640"/>
      <c r="C183" s="40">
        <v>385</v>
      </c>
      <c r="D183" s="41" t="s">
        <v>396</v>
      </c>
      <c r="E183" s="42">
        <v>13</v>
      </c>
      <c r="F183" s="66">
        <v>1.32</v>
      </c>
      <c r="G183" s="46">
        <v>3.85</v>
      </c>
      <c r="H183" s="45">
        <v>178</v>
      </c>
      <c r="I183" s="46">
        <f>F183*G183</f>
        <v>5.082000000000001</v>
      </c>
      <c r="J183" s="47">
        <f>K183/I183</f>
        <v>41.32231404958677</v>
      </c>
      <c r="K183" s="796">
        <v>210</v>
      </c>
      <c r="L183" s="514"/>
      <c r="M183" s="797"/>
      <c r="N183" s="798" t="s">
        <v>180</v>
      </c>
      <c r="O183" s="799">
        <f>I183*M183</f>
        <v>0</v>
      </c>
      <c r="P183" s="800" t="s">
        <v>445</v>
      </c>
      <c r="Q183" s="801">
        <f>ROUNDUP((S183*(euro)),-2)</f>
        <v>0</v>
      </c>
      <c r="R183" s="802">
        <f>Q183*(1.25)</f>
        <v>0</v>
      </c>
      <c r="S183" s="803">
        <f>ROUNDUP((K183*M183),0)</f>
        <v>0</v>
      </c>
      <c r="T183" s="804">
        <f>ROUNDUP((S183*1.25),0)</f>
        <v>0</v>
      </c>
      <c r="U183" s="49">
        <f t="shared" si="4"/>
        <v>0</v>
      </c>
      <c r="V183" s="187"/>
      <c r="W183" s="187"/>
      <c r="AA183" s="188"/>
      <c r="AB183" s="188"/>
      <c r="AC183" s="188"/>
      <c r="AD183" s="188"/>
      <c r="AE183" s="188"/>
      <c r="AF183" s="188"/>
      <c r="AI183" s="201"/>
      <c r="AJ183" s="201"/>
      <c r="AK183" s="201"/>
      <c r="AL183" s="201"/>
      <c r="AM183" s="201"/>
      <c r="AN183" s="201"/>
      <c r="AO183" s="201"/>
      <c r="AQ183" s="189"/>
      <c r="AR183" s="189"/>
      <c r="AS183" s="189"/>
      <c r="AT183" s="189"/>
      <c r="AU183" s="189"/>
      <c r="AV183" s="189"/>
      <c r="AW183" s="189"/>
      <c r="AZ183" s="811"/>
      <c r="BA183" s="811"/>
      <c r="BB183" s="811"/>
      <c r="BC183" s="811"/>
      <c r="BD183" s="811"/>
      <c r="BE183" s="811"/>
      <c r="BF183" s="811"/>
      <c r="BG183" s="811"/>
      <c r="BH183" s="811"/>
      <c r="BR183" s="810"/>
      <c r="BS183" s="810"/>
      <c r="BT183" s="807"/>
      <c r="BU183" s="807"/>
      <c r="BV183" s="807"/>
      <c r="BW183" s="807"/>
      <c r="BX183" s="807"/>
      <c r="BY183" s="807"/>
      <c r="BZ183" s="807"/>
      <c r="CA183" s="807"/>
      <c r="CB183" s="807"/>
      <c r="CC183" s="807"/>
      <c r="CD183" s="807"/>
      <c r="CE183" s="807"/>
      <c r="CF183" s="807"/>
      <c r="CG183" s="808"/>
      <c r="CJ183" s="814"/>
      <c r="CK183" s="814"/>
      <c r="CL183" s="814"/>
      <c r="CM183" s="814"/>
      <c r="CN183" s="814"/>
      <c r="CO183" s="814"/>
      <c r="CP183" s="814"/>
      <c r="CQ183" s="814"/>
      <c r="CR183" s="814"/>
      <c r="CS183" s="814"/>
      <c r="CT183" s="814"/>
      <c r="CU183" s="814"/>
      <c r="CV183" s="814"/>
      <c r="CW183" s="814"/>
      <c r="CX183" s="815"/>
      <c r="DS183" s="809"/>
      <c r="DT183" s="809"/>
      <c r="DU183" s="809"/>
      <c r="DV183" s="809"/>
      <c r="DW183" s="809"/>
      <c r="DX183" s="809"/>
      <c r="DY183" s="809"/>
      <c r="DZ183" s="809"/>
      <c r="EA183" s="809"/>
      <c r="EE183" s="810"/>
      <c r="EF183" s="810"/>
      <c r="EG183" s="810"/>
      <c r="EH183" s="810"/>
      <c r="EI183" s="810"/>
      <c r="EJ183" s="810"/>
      <c r="EK183" s="810"/>
      <c r="EL183" s="810"/>
      <c r="EM183" s="810"/>
    </row>
    <row r="184" spans="2:143" ht="12" customHeight="1">
      <c r="B184" s="640"/>
      <c r="C184" s="40">
        <v>510</v>
      </c>
      <c r="D184" s="41" t="s">
        <v>397</v>
      </c>
      <c r="E184" s="42">
        <v>13</v>
      </c>
      <c r="F184" s="66">
        <v>1.32</v>
      </c>
      <c r="G184" s="46">
        <v>5.1</v>
      </c>
      <c r="H184" s="45">
        <v>232</v>
      </c>
      <c r="I184" s="46">
        <f>F184*G184</f>
        <v>6.732</v>
      </c>
      <c r="J184" s="47">
        <f>K184/I184</f>
        <v>39.2156862745098</v>
      </c>
      <c r="K184" s="796">
        <v>264</v>
      </c>
      <c r="L184" s="514"/>
      <c r="M184" s="797"/>
      <c r="N184" s="798" t="s">
        <v>180</v>
      </c>
      <c r="O184" s="799">
        <f>I184*M184</f>
        <v>0</v>
      </c>
      <c r="P184" s="800" t="s">
        <v>445</v>
      </c>
      <c r="Q184" s="801">
        <f>ROUNDUP((S184*(euro)),-2)</f>
        <v>0</v>
      </c>
      <c r="R184" s="802">
        <f>Q184*(1.25)</f>
        <v>0</v>
      </c>
      <c r="S184" s="803">
        <f>ROUNDUP((K184*M184),0)</f>
        <v>0</v>
      </c>
      <c r="T184" s="804">
        <f>ROUNDUP((S184*1.25),0)</f>
        <v>0</v>
      </c>
      <c r="U184" s="49">
        <f t="shared" si="4"/>
        <v>0</v>
      </c>
      <c r="V184" s="187"/>
      <c r="W184" s="187"/>
      <c r="AA184" s="188"/>
      <c r="AB184" s="188"/>
      <c r="AC184" s="188"/>
      <c r="AD184" s="188"/>
      <c r="AE184" s="188"/>
      <c r="AF184" s="188"/>
      <c r="AI184" s="201"/>
      <c r="AJ184" s="201"/>
      <c r="AK184" s="201"/>
      <c r="AL184" s="201"/>
      <c r="AM184" s="201"/>
      <c r="AN184" s="201"/>
      <c r="AO184" s="201"/>
      <c r="AQ184" s="189"/>
      <c r="AR184" s="189"/>
      <c r="AS184" s="189"/>
      <c r="AT184" s="189"/>
      <c r="AU184" s="189"/>
      <c r="AV184" s="189"/>
      <c r="AW184" s="189"/>
      <c r="AZ184" s="811"/>
      <c r="BA184" s="811"/>
      <c r="BB184" s="811"/>
      <c r="BC184" s="811"/>
      <c r="BD184" s="811"/>
      <c r="BE184" s="811"/>
      <c r="BF184" s="811"/>
      <c r="BG184" s="811"/>
      <c r="BH184" s="811"/>
      <c r="BR184" s="810"/>
      <c r="BS184" s="810"/>
      <c r="BT184" s="807"/>
      <c r="BU184" s="807"/>
      <c r="BV184" s="807"/>
      <c r="BW184" s="807"/>
      <c r="BX184" s="807"/>
      <c r="BY184" s="807"/>
      <c r="BZ184" s="807"/>
      <c r="CA184" s="807"/>
      <c r="CB184" s="807"/>
      <c r="CC184" s="807"/>
      <c r="CD184" s="807"/>
      <c r="CE184" s="807"/>
      <c r="CF184" s="807"/>
      <c r="CG184" s="808"/>
      <c r="CJ184" s="814"/>
      <c r="CK184" s="814"/>
      <c r="CL184" s="814"/>
      <c r="CM184" s="814"/>
      <c r="CN184" s="814"/>
      <c r="CO184" s="814"/>
      <c r="CP184" s="814"/>
      <c r="CQ184" s="814"/>
      <c r="CR184" s="814"/>
      <c r="CS184" s="814"/>
      <c r="CT184" s="814"/>
      <c r="CU184" s="814"/>
      <c r="CV184" s="814"/>
      <c r="CW184" s="814"/>
      <c r="CX184" s="815"/>
      <c r="DS184" s="809"/>
      <c r="DT184" s="809"/>
      <c r="DU184" s="809"/>
      <c r="DV184" s="809"/>
      <c r="DW184" s="809"/>
      <c r="DX184" s="809"/>
      <c r="DY184" s="809"/>
      <c r="DZ184" s="809"/>
      <c r="EA184" s="809"/>
      <c r="EE184" s="810"/>
      <c r="EF184" s="810"/>
      <c r="EG184" s="810"/>
      <c r="EH184" s="810"/>
      <c r="EI184" s="810"/>
      <c r="EJ184" s="810"/>
      <c r="EK184" s="810"/>
      <c r="EL184" s="810"/>
      <c r="EM184" s="810"/>
    </row>
    <row r="185" spans="2:41" ht="12" customHeight="1">
      <c r="B185" s="640"/>
      <c r="J185" s="180"/>
      <c r="K185" s="180"/>
      <c r="L185" s="1"/>
      <c r="M185" s="1"/>
      <c r="N185" s="181"/>
      <c r="O185" s="182"/>
      <c r="P185" s="183"/>
      <c r="U185" s="49">
        <f t="shared" si="4"/>
        <v>0</v>
      </c>
      <c r="AI185" s="127"/>
      <c r="AJ185" s="127"/>
      <c r="AK185" s="127"/>
      <c r="AL185" s="127"/>
      <c r="AM185" s="127"/>
      <c r="AN185" s="127"/>
      <c r="AO185" s="127"/>
    </row>
    <row r="186" spans="2:143" ht="12" customHeight="1">
      <c r="B186" s="640"/>
      <c r="C186" s="40">
        <v>230</v>
      </c>
      <c r="D186" s="41" t="s">
        <v>398</v>
      </c>
      <c r="E186" s="42">
        <v>16</v>
      </c>
      <c r="F186" s="66">
        <v>1.32</v>
      </c>
      <c r="G186" s="46">
        <v>2.3</v>
      </c>
      <c r="H186" s="45">
        <v>131</v>
      </c>
      <c r="I186" s="46">
        <f>F186*G186</f>
        <v>3.036</v>
      </c>
      <c r="J186" s="47">
        <f>K186/I186</f>
        <v>50.06587615283267</v>
      </c>
      <c r="K186" s="796">
        <v>152</v>
      </c>
      <c r="L186" s="514"/>
      <c r="M186" s="797"/>
      <c r="N186" s="798" t="s">
        <v>180</v>
      </c>
      <c r="O186" s="799">
        <f>I186*M186</f>
        <v>0</v>
      </c>
      <c r="P186" s="800" t="s">
        <v>445</v>
      </c>
      <c r="Q186" s="801">
        <f>ROUNDUP((S186*(euro)),-2)</f>
        <v>0</v>
      </c>
      <c r="R186" s="802">
        <f>Q186*(1.25)</f>
        <v>0</v>
      </c>
      <c r="S186" s="803">
        <f>ROUNDUP((K186*M186),0)</f>
        <v>0</v>
      </c>
      <c r="T186" s="804">
        <f>ROUNDUP((S186*1.25),0)</f>
        <v>0</v>
      </c>
      <c r="U186" s="49">
        <f t="shared" si="4"/>
        <v>0</v>
      </c>
      <c r="V186" s="187"/>
      <c r="W186" s="187"/>
      <c r="AA186" s="188"/>
      <c r="AB186" s="188"/>
      <c r="AC186" s="188"/>
      <c r="AD186" s="188"/>
      <c r="AE186" s="188"/>
      <c r="AF186" s="188"/>
      <c r="AI186" s="201"/>
      <c r="AJ186" s="201"/>
      <c r="AK186" s="201"/>
      <c r="AL186" s="201"/>
      <c r="AM186" s="201"/>
      <c r="AN186" s="201"/>
      <c r="AO186" s="201"/>
      <c r="AQ186" s="189"/>
      <c r="AR186" s="189"/>
      <c r="AS186" s="189"/>
      <c r="AT186" s="189"/>
      <c r="AU186" s="189"/>
      <c r="AV186" s="189"/>
      <c r="AW186" s="189"/>
      <c r="AZ186" s="811"/>
      <c r="BA186" s="811"/>
      <c r="BB186" s="811"/>
      <c r="BC186" s="811"/>
      <c r="BD186" s="811"/>
      <c r="BE186" s="811"/>
      <c r="BF186" s="811"/>
      <c r="BG186" s="811"/>
      <c r="BH186" s="811"/>
      <c r="BR186" s="810"/>
      <c r="BS186" s="810"/>
      <c r="BT186" s="807"/>
      <c r="BU186" s="807"/>
      <c r="BV186" s="807"/>
      <c r="BW186" s="807"/>
      <c r="BX186" s="807"/>
      <c r="BY186" s="807"/>
      <c r="BZ186" s="807"/>
      <c r="CA186" s="807"/>
      <c r="CB186" s="807"/>
      <c r="CC186" s="807"/>
      <c r="CD186" s="807"/>
      <c r="CE186" s="807"/>
      <c r="CF186" s="807"/>
      <c r="CG186" s="808"/>
      <c r="CJ186" s="814"/>
      <c r="CK186" s="814"/>
      <c r="CL186" s="814"/>
      <c r="CM186" s="814"/>
      <c r="CN186" s="814"/>
      <c r="CO186" s="814"/>
      <c r="CP186" s="814"/>
      <c r="CQ186" s="814"/>
      <c r="CR186" s="814"/>
      <c r="CS186" s="814"/>
      <c r="CT186" s="814"/>
      <c r="CU186" s="814"/>
      <c r="CV186" s="814"/>
      <c r="CW186" s="814"/>
      <c r="CX186" s="815"/>
      <c r="DS186" s="809"/>
      <c r="DT186" s="809"/>
      <c r="DU186" s="809"/>
      <c r="DV186" s="809"/>
      <c r="DW186" s="809"/>
      <c r="DX186" s="809"/>
      <c r="DY186" s="809"/>
      <c r="DZ186" s="809"/>
      <c r="EA186" s="809"/>
      <c r="EE186" s="810"/>
      <c r="EF186" s="810"/>
      <c r="EG186" s="810"/>
      <c r="EH186" s="810"/>
      <c r="EI186" s="810"/>
      <c r="EJ186" s="810"/>
      <c r="EK186" s="810"/>
      <c r="EL186" s="810"/>
      <c r="EM186" s="810"/>
    </row>
    <row r="187" spans="2:143" ht="12" customHeight="1">
      <c r="B187" s="640"/>
      <c r="C187" s="40">
        <v>260</v>
      </c>
      <c r="D187" s="41" t="s">
        <v>399</v>
      </c>
      <c r="E187" s="42">
        <v>16</v>
      </c>
      <c r="F187" s="66">
        <v>1.32</v>
      </c>
      <c r="G187" s="46">
        <v>2.3</v>
      </c>
      <c r="H187" s="45">
        <v>148</v>
      </c>
      <c r="I187" s="46">
        <f>F187*G187</f>
        <v>3.036</v>
      </c>
      <c r="J187" s="47">
        <f>K187/I187</f>
        <v>56.65349143610013</v>
      </c>
      <c r="K187" s="796">
        <v>172</v>
      </c>
      <c r="L187" s="514"/>
      <c r="M187" s="797"/>
      <c r="N187" s="798" t="s">
        <v>180</v>
      </c>
      <c r="O187" s="799">
        <f>I187*M187</f>
        <v>0</v>
      </c>
      <c r="P187" s="800" t="s">
        <v>445</v>
      </c>
      <c r="Q187" s="801">
        <f>ROUNDUP((S187*(euro)),-2)</f>
        <v>0</v>
      </c>
      <c r="R187" s="802">
        <f>Q187*(1.25)</f>
        <v>0</v>
      </c>
      <c r="S187" s="803">
        <f>ROUNDUP((K187*M187),0)</f>
        <v>0</v>
      </c>
      <c r="T187" s="804">
        <f>ROUNDUP((S187*1.25),0)</f>
        <v>0</v>
      </c>
      <c r="U187" s="49">
        <f t="shared" si="4"/>
        <v>0</v>
      </c>
      <c r="V187" s="187"/>
      <c r="W187" s="187"/>
      <c r="AA187" s="188"/>
      <c r="AB187" s="188"/>
      <c r="AC187" s="188"/>
      <c r="AD187" s="188"/>
      <c r="AE187" s="188"/>
      <c r="AF187" s="188"/>
      <c r="AI187" s="201"/>
      <c r="AJ187" s="201"/>
      <c r="AK187" s="201"/>
      <c r="AL187" s="201"/>
      <c r="AM187" s="201"/>
      <c r="AN187" s="201"/>
      <c r="AO187" s="201"/>
      <c r="AQ187" s="189"/>
      <c r="AR187" s="189"/>
      <c r="AS187" s="189"/>
      <c r="AT187" s="189"/>
      <c r="AU187" s="189"/>
      <c r="AV187" s="189"/>
      <c r="AW187" s="189"/>
      <c r="AZ187" s="811"/>
      <c r="BA187" s="811"/>
      <c r="BB187" s="811"/>
      <c r="BC187" s="811"/>
      <c r="BD187" s="811"/>
      <c r="BE187" s="811"/>
      <c r="BF187" s="811"/>
      <c r="BG187" s="811"/>
      <c r="BH187" s="811"/>
      <c r="BR187" s="810"/>
      <c r="BS187" s="810"/>
      <c r="BT187" s="807"/>
      <c r="BU187" s="807"/>
      <c r="BV187" s="807"/>
      <c r="BW187" s="807"/>
      <c r="BX187" s="807"/>
      <c r="BY187" s="807"/>
      <c r="BZ187" s="807"/>
      <c r="CA187" s="807"/>
      <c r="CB187" s="807"/>
      <c r="CC187" s="807"/>
      <c r="CD187" s="807"/>
      <c r="CE187" s="807"/>
      <c r="CF187" s="807"/>
      <c r="CG187" s="808"/>
      <c r="CJ187" s="814"/>
      <c r="CK187" s="814"/>
      <c r="CL187" s="814"/>
      <c r="CM187" s="814"/>
      <c r="CN187" s="814"/>
      <c r="CO187" s="814"/>
      <c r="CP187" s="814"/>
      <c r="CQ187" s="814"/>
      <c r="CR187" s="814"/>
      <c r="CS187" s="814"/>
      <c r="CT187" s="814"/>
      <c r="CU187" s="814"/>
      <c r="CV187" s="814"/>
      <c r="CW187" s="814"/>
      <c r="CX187" s="815"/>
      <c r="DS187" s="809"/>
      <c r="DT187" s="809"/>
      <c r="DU187" s="809"/>
      <c r="DV187" s="809"/>
      <c r="DW187" s="809"/>
      <c r="DX187" s="809"/>
      <c r="DY187" s="809"/>
      <c r="DZ187" s="809"/>
      <c r="EA187" s="809"/>
      <c r="EE187" s="810"/>
      <c r="EF187" s="810"/>
      <c r="EG187" s="810"/>
      <c r="EH187" s="810"/>
      <c r="EI187" s="810"/>
      <c r="EJ187" s="810"/>
      <c r="EK187" s="810"/>
      <c r="EL187" s="810"/>
      <c r="EM187" s="810"/>
    </row>
    <row r="188" spans="2:143" ht="12" customHeight="1">
      <c r="B188" s="640"/>
      <c r="C188" s="40">
        <v>310</v>
      </c>
      <c r="D188" s="41" t="s">
        <v>400</v>
      </c>
      <c r="E188" s="42">
        <v>16</v>
      </c>
      <c r="F188" s="66">
        <v>1.32</v>
      </c>
      <c r="G188" s="46">
        <v>2.3</v>
      </c>
      <c r="H188" s="45">
        <v>173</v>
      </c>
      <c r="I188" s="46">
        <f>F188*G188</f>
        <v>3.036</v>
      </c>
      <c r="J188" s="47">
        <f>K188/I188</f>
        <v>65.5467720685112</v>
      </c>
      <c r="K188" s="796">
        <v>199</v>
      </c>
      <c r="L188" s="514"/>
      <c r="M188" s="797"/>
      <c r="N188" s="798" t="s">
        <v>180</v>
      </c>
      <c r="O188" s="799">
        <f>I188*M188</f>
        <v>0</v>
      </c>
      <c r="P188" s="800" t="s">
        <v>445</v>
      </c>
      <c r="Q188" s="801">
        <f>ROUNDUP((S188*(euro)),-2)</f>
        <v>0</v>
      </c>
      <c r="R188" s="802">
        <f>Q188*(1.25)</f>
        <v>0</v>
      </c>
      <c r="S188" s="803">
        <f>ROUNDUP((K188*M188),0)</f>
        <v>0</v>
      </c>
      <c r="T188" s="804">
        <f>ROUNDUP((S188*1.25),0)</f>
        <v>0</v>
      </c>
      <c r="U188" s="49">
        <f t="shared" si="4"/>
        <v>0</v>
      </c>
      <c r="V188" s="187"/>
      <c r="W188" s="187"/>
      <c r="AA188" s="188"/>
      <c r="AB188" s="188"/>
      <c r="AC188" s="188"/>
      <c r="AD188" s="188"/>
      <c r="AE188" s="188"/>
      <c r="AF188" s="188"/>
      <c r="AI188" s="201"/>
      <c r="AJ188" s="201"/>
      <c r="AK188" s="201"/>
      <c r="AL188" s="201"/>
      <c r="AM188" s="201"/>
      <c r="AN188" s="201"/>
      <c r="AO188" s="201"/>
      <c r="AQ188" s="189"/>
      <c r="AR188" s="189"/>
      <c r="AS188" s="189"/>
      <c r="AT188" s="189"/>
      <c r="AU188" s="189"/>
      <c r="AV188" s="189"/>
      <c r="AW188" s="189"/>
      <c r="AZ188" s="811"/>
      <c r="BA188" s="811"/>
      <c r="BB188" s="811"/>
      <c r="BC188" s="811"/>
      <c r="BD188" s="811"/>
      <c r="BE188" s="811"/>
      <c r="BF188" s="811"/>
      <c r="BG188" s="811"/>
      <c r="BH188" s="811"/>
      <c r="BR188" s="810"/>
      <c r="BS188" s="810"/>
      <c r="BT188" s="807"/>
      <c r="BU188" s="807"/>
      <c r="BV188" s="807"/>
      <c r="BW188" s="807"/>
      <c r="BX188" s="807"/>
      <c r="BY188" s="807"/>
      <c r="BZ188" s="807"/>
      <c r="CA188" s="807"/>
      <c r="CB188" s="807"/>
      <c r="CC188" s="807"/>
      <c r="CD188" s="807"/>
      <c r="CE188" s="807"/>
      <c r="CF188" s="807"/>
      <c r="CG188" s="808"/>
      <c r="CJ188" s="814"/>
      <c r="CK188" s="814"/>
      <c r="CL188" s="814"/>
      <c r="CM188" s="814"/>
      <c r="CN188" s="814"/>
      <c r="CO188" s="814"/>
      <c r="CP188" s="814"/>
      <c r="CQ188" s="814"/>
      <c r="CR188" s="814"/>
      <c r="CS188" s="814"/>
      <c r="CT188" s="814"/>
      <c r="CU188" s="814"/>
      <c r="CV188" s="814"/>
      <c r="CW188" s="814"/>
      <c r="CX188" s="815"/>
      <c r="DS188" s="809"/>
      <c r="DT188" s="809"/>
      <c r="DU188" s="809"/>
      <c r="DV188" s="809"/>
      <c r="DW188" s="809"/>
      <c r="DX188" s="809"/>
      <c r="DY188" s="809"/>
      <c r="DZ188" s="809"/>
      <c r="EA188" s="809"/>
      <c r="EE188" s="810"/>
      <c r="EF188" s="810"/>
      <c r="EG188" s="810"/>
      <c r="EH188" s="810"/>
      <c r="EI188" s="810"/>
      <c r="EJ188" s="810"/>
      <c r="EK188" s="810"/>
      <c r="EL188" s="810"/>
      <c r="EM188" s="810"/>
    </row>
    <row r="189" spans="2:143" ht="12" customHeight="1">
      <c r="B189" s="640"/>
      <c r="C189" s="40">
        <v>385</v>
      </c>
      <c r="D189" s="41" t="s">
        <v>401</v>
      </c>
      <c r="E189" s="42">
        <v>16</v>
      </c>
      <c r="F189" s="66">
        <v>1.32</v>
      </c>
      <c r="G189" s="46">
        <v>3.85</v>
      </c>
      <c r="H189" s="45">
        <v>211</v>
      </c>
      <c r="I189" s="46">
        <f>F189*G189</f>
        <v>5.082000000000001</v>
      </c>
      <c r="J189" s="47">
        <f>K189/I189</f>
        <v>47.02872884691066</v>
      </c>
      <c r="K189" s="796">
        <v>239</v>
      </c>
      <c r="L189" s="514"/>
      <c r="M189" s="797"/>
      <c r="N189" s="798" t="s">
        <v>180</v>
      </c>
      <c r="O189" s="799">
        <f>I189*M189</f>
        <v>0</v>
      </c>
      <c r="P189" s="800" t="s">
        <v>445</v>
      </c>
      <c r="Q189" s="801">
        <f>ROUNDUP((S189*(euro)),-2)</f>
        <v>0</v>
      </c>
      <c r="R189" s="802">
        <f>Q189*(1.25)</f>
        <v>0</v>
      </c>
      <c r="S189" s="803">
        <f>ROUNDUP((K189*M189),0)</f>
        <v>0</v>
      </c>
      <c r="T189" s="804">
        <f>ROUNDUP((S189*1.25),0)</f>
        <v>0</v>
      </c>
      <c r="U189" s="49">
        <f t="shared" si="4"/>
        <v>0</v>
      </c>
      <c r="V189" s="187"/>
      <c r="W189" s="187"/>
      <c r="AA189" s="188"/>
      <c r="AB189" s="188"/>
      <c r="AC189" s="188"/>
      <c r="AD189" s="188"/>
      <c r="AE189" s="188"/>
      <c r="AF189" s="188"/>
      <c r="AI189" s="201"/>
      <c r="AJ189" s="201"/>
      <c r="AK189" s="201"/>
      <c r="AL189" s="201"/>
      <c r="AM189" s="201"/>
      <c r="AN189" s="201"/>
      <c r="AO189" s="201"/>
      <c r="AQ189" s="189"/>
      <c r="AR189" s="189"/>
      <c r="AS189" s="189"/>
      <c r="AT189" s="189"/>
      <c r="AU189" s="189"/>
      <c r="AV189" s="189"/>
      <c r="AW189" s="189"/>
      <c r="AZ189" s="811"/>
      <c r="BA189" s="811"/>
      <c r="BB189" s="811"/>
      <c r="BC189" s="811"/>
      <c r="BD189" s="811"/>
      <c r="BE189" s="811"/>
      <c r="BF189" s="811"/>
      <c r="BG189" s="811"/>
      <c r="BH189" s="811"/>
      <c r="BR189" s="810"/>
      <c r="BS189" s="810"/>
      <c r="BT189" s="807"/>
      <c r="BU189" s="807"/>
      <c r="BV189" s="807"/>
      <c r="BW189" s="807"/>
      <c r="BX189" s="807"/>
      <c r="BY189" s="807"/>
      <c r="BZ189" s="807"/>
      <c r="CA189" s="807"/>
      <c r="CB189" s="807"/>
      <c r="CC189" s="807"/>
      <c r="CD189" s="807"/>
      <c r="CE189" s="807"/>
      <c r="CF189" s="807"/>
      <c r="CG189" s="808"/>
      <c r="CJ189" s="814"/>
      <c r="CK189" s="814"/>
      <c r="CL189" s="814"/>
      <c r="CM189" s="814"/>
      <c r="CN189" s="814"/>
      <c r="CO189" s="814"/>
      <c r="CP189" s="814"/>
      <c r="CQ189" s="814"/>
      <c r="CR189" s="814"/>
      <c r="CS189" s="814"/>
      <c r="CT189" s="814"/>
      <c r="CU189" s="814"/>
      <c r="CV189" s="814"/>
      <c r="CW189" s="814"/>
      <c r="CX189" s="815"/>
      <c r="DS189" s="809"/>
      <c r="DT189" s="809"/>
      <c r="DU189" s="809"/>
      <c r="DV189" s="809"/>
      <c r="DW189" s="809"/>
      <c r="DX189" s="809"/>
      <c r="DY189" s="809"/>
      <c r="DZ189" s="809"/>
      <c r="EA189" s="809"/>
      <c r="EE189" s="810"/>
      <c r="EF189" s="810"/>
      <c r="EG189" s="810"/>
      <c r="EH189" s="810"/>
      <c r="EI189" s="810"/>
      <c r="EJ189" s="810"/>
      <c r="EK189" s="810"/>
      <c r="EL189" s="810"/>
      <c r="EM189" s="810"/>
    </row>
    <row r="190" spans="2:143" ht="12" customHeight="1">
      <c r="B190" s="640"/>
      <c r="C190" s="40">
        <v>510</v>
      </c>
      <c r="D190" s="41" t="s">
        <v>402</v>
      </c>
      <c r="E190" s="42">
        <v>16</v>
      </c>
      <c r="F190" s="66">
        <v>1.32</v>
      </c>
      <c r="G190" s="46">
        <v>5.1</v>
      </c>
      <c r="H190" s="45">
        <v>275</v>
      </c>
      <c r="I190" s="46">
        <f>F190*G190</f>
        <v>6.732</v>
      </c>
      <c r="J190" s="47">
        <f>K190/I190</f>
        <v>44.711824123588826</v>
      </c>
      <c r="K190" s="796">
        <v>301</v>
      </c>
      <c r="L190" s="514"/>
      <c r="M190" s="797"/>
      <c r="N190" s="798" t="s">
        <v>180</v>
      </c>
      <c r="O190" s="799">
        <f>I190*M190</f>
        <v>0</v>
      </c>
      <c r="P190" s="800" t="s">
        <v>445</v>
      </c>
      <c r="Q190" s="801">
        <f>ROUNDUP((S190*(euro)),-2)</f>
        <v>0</v>
      </c>
      <c r="R190" s="802">
        <f>Q190*(1.25)</f>
        <v>0</v>
      </c>
      <c r="S190" s="803">
        <f>ROUNDUP((K190*M190),0)</f>
        <v>0</v>
      </c>
      <c r="T190" s="804">
        <f>ROUNDUP((S190*1.25),0)</f>
        <v>0</v>
      </c>
      <c r="U190" s="49">
        <f t="shared" si="4"/>
        <v>0</v>
      </c>
      <c r="V190" s="187"/>
      <c r="W190" s="187"/>
      <c r="AA190" s="188"/>
      <c r="AB190" s="188"/>
      <c r="AC190" s="188"/>
      <c r="AD190" s="188"/>
      <c r="AE190" s="188"/>
      <c r="AF190" s="188"/>
      <c r="AI190" s="201"/>
      <c r="AJ190" s="201"/>
      <c r="AK190" s="201"/>
      <c r="AL190" s="201"/>
      <c r="AM190" s="201"/>
      <c r="AN190" s="201"/>
      <c r="AO190" s="201"/>
      <c r="AQ190" s="189"/>
      <c r="AR190" s="189"/>
      <c r="AS190" s="189"/>
      <c r="AT190" s="189"/>
      <c r="AU190" s="189"/>
      <c r="AV190" s="189"/>
      <c r="AW190" s="189"/>
      <c r="AZ190" s="811"/>
      <c r="BA190" s="811"/>
      <c r="BB190" s="811"/>
      <c r="BC190" s="811"/>
      <c r="BD190" s="811"/>
      <c r="BE190" s="811"/>
      <c r="BF190" s="811"/>
      <c r="BG190" s="811"/>
      <c r="BH190" s="811"/>
      <c r="BR190" s="810"/>
      <c r="BS190" s="810"/>
      <c r="BT190" s="807"/>
      <c r="BU190" s="807"/>
      <c r="BV190" s="807"/>
      <c r="BW190" s="807"/>
      <c r="BX190" s="807"/>
      <c r="BY190" s="807"/>
      <c r="BZ190" s="807"/>
      <c r="CA190" s="807"/>
      <c r="CB190" s="807"/>
      <c r="CC190" s="807"/>
      <c r="CD190" s="807"/>
      <c r="CE190" s="807"/>
      <c r="CF190" s="807"/>
      <c r="CG190" s="808"/>
      <c r="CJ190" s="814"/>
      <c r="CK190" s="814"/>
      <c r="CL190" s="814"/>
      <c r="CM190" s="814"/>
      <c r="CN190" s="814"/>
      <c r="CO190" s="814"/>
      <c r="CP190" s="814"/>
      <c r="CQ190" s="814"/>
      <c r="CR190" s="814"/>
      <c r="CS190" s="814"/>
      <c r="CT190" s="814"/>
      <c r="CU190" s="814"/>
      <c r="CV190" s="814"/>
      <c r="CW190" s="814"/>
      <c r="CX190" s="815"/>
      <c r="DS190" s="809"/>
      <c r="DT190" s="809"/>
      <c r="DU190" s="809"/>
      <c r="DV190" s="809"/>
      <c r="DW190" s="809"/>
      <c r="DX190" s="809"/>
      <c r="DY190" s="809"/>
      <c r="DZ190" s="809"/>
      <c r="EA190" s="809"/>
      <c r="EE190" s="810"/>
      <c r="EF190" s="810"/>
      <c r="EG190" s="810"/>
      <c r="EH190" s="810"/>
      <c r="EI190" s="810"/>
      <c r="EJ190" s="810"/>
      <c r="EK190" s="810"/>
      <c r="EL190" s="810"/>
      <c r="EM190" s="810"/>
    </row>
    <row r="191" spans="1:72" ht="12" customHeight="1">
      <c r="A191" s="564" t="s">
        <v>721</v>
      </c>
      <c r="I191" s="512"/>
      <c r="J191" s="736" t="s">
        <v>720</v>
      </c>
      <c r="K191" s="512"/>
      <c r="L191" s="1"/>
      <c r="M191" s="1"/>
      <c r="O191" s="1091">
        <f>SUM(O168:O190)</f>
        <v>0</v>
      </c>
      <c r="BP191" s="141"/>
      <c r="BQ191" s="141"/>
      <c r="BR191" s="141"/>
      <c r="BS191" s="141"/>
      <c r="BT191" s="141"/>
    </row>
    <row r="192" spans="1:72" s="492" customFormat="1" ht="26.25" customHeight="1">
      <c r="A192" s="568"/>
      <c r="B192" s="544"/>
      <c r="C192" s="545" t="s">
        <v>676</v>
      </c>
      <c r="D192" s="546"/>
      <c r="E192" s="546"/>
      <c r="F192" s="546"/>
      <c r="G192" s="547"/>
      <c r="H192" s="546"/>
      <c r="I192" s="547"/>
      <c r="J192" s="546"/>
      <c r="K192" s="546"/>
      <c r="L192" s="548"/>
      <c r="M192" s="548"/>
      <c r="N192" s="546"/>
      <c r="O192" s="549"/>
      <c r="P192" s="546"/>
      <c r="Q192" s="549"/>
      <c r="R192" s="546"/>
      <c r="S192" s="549"/>
      <c r="T192" s="546"/>
      <c r="U192" s="550"/>
      <c r="V192" s="551"/>
      <c r="W192" s="551"/>
      <c r="X192" s="551"/>
      <c r="Y192" s="551"/>
      <c r="Z192" s="551"/>
      <c r="AA192" s="551"/>
      <c r="AB192" s="551"/>
      <c r="AC192" s="551"/>
      <c r="AD192" s="551"/>
      <c r="AE192" s="551"/>
      <c r="AF192" s="551"/>
      <c r="AG192" s="551"/>
      <c r="AH192" s="551"/>
      <c r="AI192" s="551"/>
      <c r="AJ192" s="551"/>
      <c r="AK192" s="551"/>
      <c r="AL192" s="551"/>
      <c r="AM192" s="551"/>
      <c r="AN192" s="551"/>
      <c r="AO192" s="551"/>
      <c r="AP192" s="551"/>
      <c r="AQ192" s="551"/>
      <c r="AR192" s="551"/>
      <c r="AS192" s="551"/>
      <c r="AT192" s="551"/>
      <c r="AU192" s="551"/>
      <c r="AV192" s="551"/>
      <c r="AW192" s="551"/>
      <c r="AX192" s="551"/>
      <c r="AY192" s="551"/>
      <c r="AZ192" s="551"/>
      <c r="BA192" s="551"/>
      <c r="BB192" s="551"/>
      <c r="BC192" s="551"/>
      <c r="BD192" s="551"/>
      <c r="BE192" s="551"/>
      <c r="BF192" s="551"/>
      <c r="BG192" s="551"/>
      <c r="BH192" s="551"/>
      <c r="BP192" s="308"/>
      <c r="BQ192" s="308"/>
      <c r="BR192" s="308"/>
      <c r="BS192" s="308"/>
      <c r="BT192" s="308"/>
    </row>
    <row r="193" spans="3:143" ht="36.75" customHeight="1">
      <c r="C193" s="56"/>
      <c r="D193" s="56" t="s">
        <v>173</v>
      </c>
      <c r="E193" s="194" t="s">
        <v>301</v>
      </c>
      <c r="F193" s="194" t="s">
        <v>232</v>
      </c>
      <c r="G193" s="195" t="s">
        <v>231</v>
      </c>
      <c r="H193" s="196" t="s">
        <v>234</v>
      </c>
      <c r="I193" s="197" t="s">
        <v>179</v>
      </c>
      <c r="J193" s="196" t="s">
        <v>235</v>
      </c>
      <c r="K193" s="196" t="s">
        <v>259</v>
      </c>
      <c r="L193" s="515"/>
      <c r="M193" s="816"/>
      <c r="N193" s="817"/>
      <c r="O193" s="818" t="s">
        <v>236</v>
      </c>
      <c r="P193" s="819"/>
      <c r="Q193" s="820" t="s">
        <v>237</v>
      </c>
      <c r="R193" s="821" t="s">
        <v>238</v>
      </c>
      <c r="S193" s="822" t="s">
        <v>239</v>
      </c>
      <c r="T193" s="823" t="s">
        <v>240</v>
      </c>
      <c r="V193" s="141"/>
      <c r="W193" s="141"/>
      <c r="AA193" s="198"/>
      <c r="AB193" s="198"/>
      <c r="AC193" s="198"/>
      <c r="AD193" s="198"/>
      <c r="AE193" s="198"/>
      <c r="AF193" s="198"/>
      <c r="AI193" s="198"/>
      <c r="AJ193" s="198"/>
      <c r="AK193" s="198"/>
      <c r="AL193" s="198"/>
      <c r="AM193" s="198"/>
      <c r="AN193" s="198"/>
      <c r="AO193" s="198"/>
      <c r="BA193" s="828"/>
      <c r="BB193" s="828"/>
      <c r="BC193" s="828"/>
      <c r="BD193" s="828"/>
      <c r="BE193" s="828"/>
      <c r="BF193" s="828"/>
      <c r="BG193" s="825"/>
      <c r="BH193" s="825"/>
      <c r="BI193" s="825"/>
      <c r="BJ193" s="825"/>
      <c r="BK193" s="825"/>
      <c r="BS193" s="831"/>
      <c r="BT193" s="831"/>
      <c r="CG193" s="825"/>
      <c r="CH193" s="825"/>
      <c r="CI193" s="825"/>
      <c r="CJ193" s="825"/>
      <c r="CK193" s="825"/>
      <c r="CL193" s="825"/>
      <c r="CM193" s="825"/>
      <c r="CN193" s="825"/>
      <c r="CO193" s="825"/>
      <c r="CP193" s="825"/>
      <c r="CQ193" s="825"/>
      <c r="CR193" s="825"/>
      <c r="CS193" s="825"/>
      <c r="CT193" s="825"/>
      <c r="CU193" s="825"/>
      <c r="CV193" s="825"/>
      <c r="CW193" s="825"/>
      <c r="CX193" s="825"/>
      <c r="DS193" s="827"/>
      <c r="DT193" s="827"/>
      <c r="DU193" s="827"/>
      <c r="DV193" s="827"/>
      <c r="DW193" s="827"/>
      <c r="DX193" s="827"/>
      <c r="DY193" s="827"/>
      <c r="DZ193" s="827"/>
      <c r="EA193" s="827"/>
      <c r="EI193" s="828"/>
      <c r="EJ193" s="828"/>
      <c r="EK193" s="828"/>
      <c r="EL193" s="828"/>
      <c r="EM193" s="828"/>
    </row>
    <row r="194" spans="3:143" ht="12" customHeight="1">
      <c r="C194" s="56"/>
      <c r="D194" s="56" t="s">
        <v>170</v>
      </c>
      <c r="E194" s="194"/>
      <c r="F194" s="194"/>
      <c r="G194" s="195"/>
      <c r="H194" s="196"/>
      <c r="I194" s="197"/>
      <c r="J194" s="196"/>
      <c r="K194" s="196"/>
      <c r="L194" s="515"/>
      <c r="M194" s="816"/>
      <c r="N194" s="817"/>
      <c r="O194" s="818"/>
      <c r="P194" s="819"/>
      <c r="Q194" s="820"/>
      <c r="R194" s="821"/>
      <c r="S194" s="822"/>
      <c r="T194" s="823"/>
      <c r="V194" s="141"/>
      <c r="W194" s="141"/>
      <c r="AA194" s="198"/>
      <c r="AB194" s="198"/>
      <c r="AC194" s="198"/>
      <c r="AD194" s="198"/>
      <c r="AE194" s="198"/>
      <c r="AF194" s="198"/>
      <c r="AI194" s="198"/>
      <c r="AJ194" s="198"/>
      <c r="AK194" s="198"/>
      <c r="AL194" s="198"/>
      <c r="AM194" s="198"/>
      <c r="AN194" s="198"/>
      <c r="AO194" s="198"/>
      <c r="BA194" s="828"/>
      <c r="BB194" s="828"/>
      <c r="BC194" s="828"/>
      <c r="BD194" s="828"/>
      <c r="BE194" s="828"/>
      <c r="BF194" s="828"/>
      <c r="BG194" s="825"/>
      <c r="BH194" s="825"/>
      <c r="BI194" s="825"/>
      <c r="BJ194" s="825"/>
      <c r="BK194" s="825"/>
      <c r="BS194" s="831"/>
      <c r="BT194" s="831"/>
      <c r="CG194" s="825"/>
      <c r="CH194" s="825"/>
      <c r="CI194" s="825"/>
      <c r="CJ194" s="825"/>
      <c r="CK194" s="825"/>
      <c r="CL194" s="825"/>
      <c r="CM194" s="825"/>
      <c r="CN194" s="825"/>
      <c r="CO194" s="825"/>
      <c r="CP194" s="825"/>
      <c r="CQ194" s="825"/>
      <c r="CR194" s="825"/>
      <c r="CS194" s="825"/>
      <c r="CT194" s="825"/>
      <c r="CU194" s="825"/>
      <c r="CV194" s="825"/>
      <c r="CW194" s="825"/>
      <c r="CX194" s="825"/>
      <c r="DS194" s="827"/>
      <c r="DT194" s="827"/>
      <c r="DU194" s="827"/>
      <c r="DV194" s="827"/>
      <c r="DW194" s="827"/>
      <c r="DX194" s="827"/>
      <c r="DY194" s="827"/>
      <c r="DZ194" s="827"/>
      <c r="EA194" s="827"/>
      <c r="EI194" s="828"/>
      <c r="EJ194" s="828"/>
      <c r="EK194" s="828"/>
      <c r="EL194" s="828"/>
      <c r="EM194" s="828"/>
    </row>
    <row r="195" spans="3:143" ht="12" customHeight="1">
      <c r="C195" s="200"/>
      <c r="D195" s="200" t="s">
        <v>632</v>
      </c>
      <c r="E195" s="194"/>
      <c r="F195" s="194"/>
      <c r="G195" s="195"/>
      <c r="H195" s="196"/>
      <c r="I195" s="197"/>
      <c r="J195" s="196"/>
      <c r="K195" s="196"/>
      <c r="L195" s="515"/>
      <c r="M195" s="816"/>
      <c r="N195" s="817"/>
      <c r="O195" s="818"/>
      <c r="P195" s="819"/>
      <c r="Q195" s="820"/>
      <c r="R195" s="821"/>
      <c r="S195" s="822"/>
      <c r="T195" s="823"/>
      <c r="V195" s="141"/>
      <c r="W195" s="141"/>
      <c r="AA195" s="198"/>
      <c r="AB195" s="198"/>
      <c r="AC195" s="198"/>
      <c r="AD195" s="198"/>
      <c r="AE195" s="198"/>
      <c r="AF195" s="198"/>
      <c r="AI195" s="198"/>
      <c r="AJ195" s="198"/>
      <c r="AK195" s="198"/>
      <c r="AL195" s="198"/>
      <c r="AM195" s="198"/>
      <c r="AN195" s="198"/>
      <c r="AO195" s="198"/>
      <c r="BA195" s="828"/>
      <c r="BB195" s="828"/>
      <c r="BC195" s="828"/>
      <c r="BD195" s="828"/>
      <c r="BE195" s="828"/>
      <c r="BF195" s="828"/>
      <c r="BG195" s="825"/>
      <c r="BH195" s="825"/>
      <c r="BI195" s="825"/>
      <c r="BJ195" s="825"/>
      <c r="BK195" s="825"/>
      <c r="BS195" s="831"/>
      <c r="BT195" s="831"/>
      <c r="CG195" s="825"/>
      <c r="CH195" s="825"/>
      <c r="CI195" s="825"/>
      <c r="CJ195" s="825"/>
      <c r="CK195" s="825"/>
      <c r="CL195" s="825"/>
      <c r="CM195" s="825"/>
      <c r="CN195" s="825"/>
      <c r="CO195" s="825"/>
      <c r="CP195" s="825"/>
      <c r="CQ195" s="825"/>
      <c r="CR195" s="825"/>
      <c r="CS195" s="825"/>
      <c r="CT195" s="825"/>
      <c r="CU195" s="825"/>
      <c r="CV195" s="825"/>
      <c r="CW195" s="825"/>
      <c r="CX195" s="825"/>
      <c r="DS195" s="827"/>
      <c r="DT195" s="827"/>
      <c r="DU195" s="827"/>
      <c r="DV195" s="827"/>
      <c r="DW195" s="827"/>
      <c r="DX195" s="827"/>
      <c r="DY195" s="827"/>
      <c r="DZ195" s="827"/>
      <c r="EA195" s="827"/>
      <c r="EI195" s="828"/>
      <c r="EJ195" s="828"/>
      <c r="EK195" s="828"/>
      <c r="EL195" s="828"/>
      <c r="EM195" s="828"/>
    </row>
    <row r="196" spans="2:143" ht="12" customHeight="1">
      <c r="B196" s="642" t="s">
        <v>806</v>
      </c>
      <c r="C196" s="40">
        <v>230</v>
      </c>
      <c r="D196" s="41" t="s">
        <v>408</v>
      </c>
      <c r="E196" s="42">
        <v>7</v>
      </c>
      <c r="F196" s="66">
        <v>1.32</v>
      </c>
      <c r="G196" s="46">
        <v>2.3</v>
      </c>
      <c r="H196" s="45">
        <v>70</v>
      </c>
      <c r="I196" s="46">
        <f>F196*G196</f>
        <v>3.036</v>
      </c>
      <c r="J196" s="47">
        <f>K196/I196</f>
        <v>33.59683794466403</v>
      </c>
      <c r="K196" s="796">
        <v>102</v>
      </c>
      <c r="L196" s="514"/>
      <c r="M196" s="797"/>
      <c r="N196" s="798" t="s">
        <v>180</v>
      </c>
      <c r="O196" s="799">
        <f>I196*M196</f>
        <v>0</v>
      </c>
      <c r="P196" s="800" t="s">
        <v>445</v>
      </c>
      <c r="Q196" s="801">
        <f>ROUNDUP((S196*(euro)),-2)</f>
        <v>0</v>
      </c>
      <c r="R196" s="802">
        <f>Q196*(1.25)</f>
        <v>0</v>
      </c>
      <c r="S196" s="803">
        <f>ROUNDUP((K196*M196),0)</f>
        <v>0</v>
      </c>
      <c r="T196" s="804">
        <f>ROUNDUP((S196*1.25),0)</f>
        <v>0</v>
      </c>
      <c r="U196" s="49">
        <f aca="true" t="shared" si="5" ref="U196:U218">H196*M196</f>
        <v>0</v>
      </c>
      <c r="V196" s="187"/>
      <c r="W196" s="187"/>
      <c r="AA196" s="188"/>
      <c r="AB196" s="188"/>
      <c r="AC196" s="188"/>
      <c r="AD196" s="188"/>
      <c r="AE196" s="188"/>
      <c r="AF196" s="188"/>
      <c r="AI196" s="201"/>
      <c r="AJ196" s="201"/>
      <c r="AK196" s="201"/>
      <c r="AL196" s="201"/>
      <c r="AM196" s="201"/>
      <c r="AN196" s="201"/>
      <c r="AO196" s="201"/>
      <c r="BA196" s="810"/>
      <c r="BB196" s="810"/>
      <c r="BC196" s="810"/>
      <c r="BD196" s="810"/>
      <c r="BE196" s="810"/>
      <c r="BF196" s="810"/>
      <c r="BG196" s="807"/>
      <c r="BH196" s="807"/>
      <c r="BI196" s="807"/>
      <c r="BJ196" s="807"/>
      <c r="BK196" s="807"/>
      <c r="BS196" s="813"/>
      <c r="BT196" s="813"/>
      <c r="CG196" s="814"/>
      <c r="CH196" s="814"/>
      <c r="CI196" s="814"/>
      <c r="CJ196" s="814"/>
      <c r="CK196" s="814"/>
      <c r="CL196" s="814"/>
      <c r="CM196" s="814"/>
      <c r="CN196" s="814"/>
      <c r="CO196" s="814"/>
      <c r="CP196" s="814"/>
      <c r="CQ196" s="814"/>
      <c r="CR196" s="814"/>
      <c r="CS196" s="814"/>
      <c r="CT196" s="814"/>
      <c r="CU196" s="814"/>
      <c r="CV196" s="814"/>
      <c r="CW196" s="814"/>
      <c r="CX196" s="815"/>
      <c r="DS196" s="809"/>
      <c r="DT196" s="809"/>
      <c r="DU196" s="809"/>
      <c r="DV196" s="809"/>
      <c r="DW196" s="809"/>
      <c r="DX196" s="809"/>
      <c r="DY196" s="809"/>
      <c r="DZ196" s="809"/>
      <c r="EA196" s="809"/>
      <c r="EI196" s="810"/>
      <c r="EJ196" s="810"/>
      <c r="EK196" s="810"/>
      <c r="EL196" s="810"/>
      <c r="EM196" s="810"/>
    </row>
    <row r="197" spans="2:143" ht="12" customHeight="1">
      <c r="B197" s="642"/>
      <c r="C197" s="40">
        <v>260</v>
      </c>
      <c r="D197" s="41" t="s">
        <v>409</v>
      </c>
      <c r="E197" s="42">
        <v>7</v>
      </c>
      <c r="F197" s="66">
        <v>1.32</v>
      </c>
      <c r="G197" s="46">
        <v>2.3</v>
      </c>
      <c r="H197" s="45">
        <v>80</v>
      </c>
      <c r="I197" s="46">
        <f>F197*G197</f>
        <v>3.036</v>
      </c>
      <c r="J197" s="47">
        <f>K197/I197</f>
        <v>38.537549407114625</v>
      </c>
      <c r="K197" s="796">
        <v>117</v>
      </c>
      <c r="L197" s="514"/>
      <c r="M197" s="797"/>
      <c r="N197" s="798" t="s">
        <v>180</v>
      </c>
      <c r="O197" s="799">
        <f>I197*M197</f>
        <v>0</v>
      </c>
      <c r="P197" s="800" t="s">
        <v>445</v>
      </c>
      <c r="Q197" s="801">
        <f>ROUNDUP((S197*(euro)),-2)</f>
        <v>0</v>
      </c>
      <c r="R197" s="802">
        <f>Q197*(1.25)</f>
        <v>0</v>
      </c>
      <c r="S197" s="803">
        <f>ROUNDUP((K197*M197),0)</f>
        <v>0</v>
      </c>
      <c r="T197" s="804">
        <f>ROUNDUP((S197*1.25),0)</f>
        <v>0</v>
      </c>
      <c r="U197" s="49">
        <f t="shared" si="5"/>
        <v>0</v>
      </c>
      <c r="V197" s="187"/>
      <c r="W197" s="187"/>
      <c r="AA197" s="188"/>
      <c r="AB197" s="188"/>
      <c r="AC197" s="188"/>
      <c r="AD197" s="188"/>
      <c r="AE197" s="188"/>
      <c r="AF197" s="188"/>
      <c r="AI197" s="201"/>
      <c r="AJ197" s="201"/>
      <c r="AK197" s="201"/>
      <c r="AL197" s="201"/>
      <c r="AM197" s="201"/>
      <c r="AN197" s="201"/>
      <c r="AO197" s="201"/>
      <c r="BA197" s="810"/>
      <c r="BB197" s="810"/>
      <c r="BC197" s="810"/>
      <c r="BD197" s="810"/>
      <c r="BE197" s="810"/>
      <c r="BF197" s="810"/>
      <c r="BG197" s="807"/>
      <c r="BH197" s="807"/>
      <c r="BI197" s="807"/>
      <c r="BJ197" s="807"/>
      <c r="BK197" s="807"/>
      <c r="BS197" s="813"/>
      <c r="BT197" s="813"/>
      <c r="CG197" s="814"/>
      <c r="CH197" s="814"/>
      <c r="CI197" s="814"/>
      <c r="CJ197" s="814"/>
      <c r="CK197" s="814"/>
      <c r="CL197" s="814"/>
      <c r="CM197" s="814"/>
      <c r="CN197" s="814"/>
      <c r="CO197" s="814"/>
      <c r="CP197" s="814"/>
      <c r="CQ197" s="814"/>
      <c r="CR197" s="814"/>
      <c r="CS197" s="814"/>
      <c r="CT197" s="814"/>
      <c r="CU197" s="814"/>
      <c r="CV197" s="814"/>
      <c r="CW197" s="814"/>
      <c r="CX197" s="815"/>
      <c r="DS197" s="809"/>
      <c r="DT197" s="809"/>
      <c r="DU197" s="809"/>
      <c r="DV197" s="809"/>
      <c r="DW197" s="809"/>
      <c r="DX197" s="809"/>
      <c r="DY197" s="809"/>
      <c r="DZ197" s="809"/>
      <c r="EA197" s="809"/>
      <c r="EI197" s="810"/>
      <c r="EJ197" s="810"/>
      <c r="EK197" s="810"/>
      <c r="EL197" s="810"/>
      <c r="EM197" s="810"/>
    </row>
    <row r="198" spans="2:143" ht="12" customHeight="1">
      <c r="B198" s="642"/>
      <c r="C198" s="40">
        <v>310</v>
      </c>
      <c r="D198" s="41" t="s">
        <v>410</v>
      </c>
      <c r="E198" s="42">
        <v>7</v>
      </c>
      <c r="F198" s="66">
        <v>1.32</v>
      </c>
      <c r="G198" s="46">
        <v>2.3</v>
      </c>
      <c r="H198" s="45">
        <v>95</v>
      </c>
      <c r="I198" s="46">
        <f>F198*G198</f>
        <v>3.036</v>
      </c>
      <c r="J198" s="47">
        <f>K198/I198</f>
        <v>44.466403162055336</v>
      </c>
      <c r="K198" s="796">
        <v>135</v>
      </c>
      <c r="L198" s="514"/>
      <c r="M198" s="797"/>
      <c r="N198" s="798" t="s">
        <v>180</v>
      </c>
      <c r="O198" s="799">
        <f>I198*M198</f>
        <v>0</v>
      </c>
      <c r="P198" s="800" t="s">
        <v>445</v>
      </c>
      <c r="Q198" s="801">
        <f>ROUNDUP((S198*(euro)),-2)</f>
        <v>0</v>
      </c>
      <c r="R198" s="802">
        <f>Q198*(1.25)</f>
        <v>0</v>
      </c>
      <c r="S198" s="803">
        <f>ROUNDUP((K198*M198),0)</f>
        <v>0</v>
      </c>
      <c r="T198" s="804">
        <f>ROUNDUP((S198*1.25),0)</f>
        <v>0</v>
      </c>
      <c r="U198" s="49">
        <f t="shared" si="5"/>
        <v>0</v>
      </c>
      <c r="V198" s="187"/>
      <c r="W198" s="187"/>
      <c r="AA198" s="188"/>
      <c r="AB198" s="188"/>
      <c r="AC198" s="188"/>
      <c r="AD198" s="188"/>
      <c r="AE198" s="188"/>
      <c r="AF198" s="188"/>
      <c r="AI198" s="201"/>
      <c r="AJ198" s="201"/>
      <c r="AK198" s="201"/>
      <c r="AL198" s="201"/>
      <c r="AM198" s="201"/>
      <c r="AN198" s="201"/>
      <c r="AO198" s="201"/>
      <c r="BA198" s="810"/>
      <c r="BB198" s="810"/>
      <c r="BC198" s="810"/>
      <c r="BD198" s="810"/>
      <c r="BE198" s="810"/>
      <c r="BF198" s="810"/>
      <c r="BG198" s="807"/>
      <c r="BH198" s="807"/>
      <c r="BI198" s="807"/>
      <c r="BJ198" s="807"/>
      <c r="BK198" s="807"/>
      <c r="BS198" s="813"/>
      <c r="BT198" s="813"/>
      <c r="CG198" s="814"/>
      <c r="CH198" s="814"/>
      <c r="CI198" s="814"/>
      <c r="CJ198" s="814"/>
      <c r="CK198" s="814"/>
      <c r="CL198" s="814"/>
      <c r="CM198" s="814"/>
      <c r="CN198" s="814"/>
      <c r="CO198" s="814"/>
      <c r="CP198" s="814"/>
      <c r="CQ198" s="814"/>
      <c r="CR198" s="814"/>
      <c r="CS198" s="814"/>
      <c r="CT198" s="814"/>
      <c r="CU198" s="814"/>
      <c r="CV198" s="814"/>
      <c r="CW198" s="814"/>
      <c r="CX198" s="815"/>
      <c r="DS198" s="809"/>
      <c r="DT198" s="809"/>
      <c r="DU198" s="809"/>
      <c r="DV198" s="809"/>
      <c r="DW198" s="809"/>
      <c r="DX198" s="809"/>
      <c r="DY198" s="809"/>
      <c r="DZ198" s="809"/>
      <c r="EA198" s="809"/>
      <c r="EI198" s="810"/>
      <c r="EJ198" s="810"/>
      <c r="EK198" s="810"/>
      <c r="EL198" s="810"/>
      <c r="EM198" s="810"/>
    </row>
    <row r="199" spans="2:143" ht="12" customHeight="1">
      <c r="B199" s="642"/>
      <c r="C199" s="40">
        <v>385</v>
      </c>
      <c r="D199" s="41" t="s">
        <v>411</v>
      </c>
      <c r="E199" s="42">
        <v>7</v>
      </c>
      <c r="F199" s="66">
        <v>1.32</v>
      </c>
      <c r="G199" s="46">
        <v>3.85</v>
      </c>
      <c r="H199" s="45">
        <v>116</v>
      </c>
      <c r="I199" s="46">
        <f>F199*G199</f>
        <v>5.082000000000001</v>
      </c>
      <c r="J199" s="47">
        <f>K199/I199</f>
        <v>31.680440771349858</v>
      </c>
      <c r="K199" s="796">
        <v>161</v>
      </c>
      <c r="L199" s="514"/>
      <c r="M199" s="797"/>
      <c r="N199" s="798" t="s">
        <v>180</v>
      </c>
      <c r="O199" s="799">
        <f>I199*M199</f>
        <v>0</v>
      </c>
      <c r="P199" s="800" t="s">
        <v>445</v>
      </c>
      <c r="Q199" s="801">
        <f>ROUNDUP((S199*(euro)),-2)</f>
        <v>0</v>
      </c>
      <c r="R199" s="802">
        <f>Q199*(1.25)</f>
        <v>0</v>
      </c>
      <c r="S199" s="803">
        <f>ROUNDUP((K199*M199),0)</f>
        <v>0</v>
      </c>
      <c r="T199" s="804">
        <f>ROUNDUP((S199*1.25),0)</f>
        <v>0</v>
      </c>
      <c r="U199" s="49">
        <f t="shared" si="5"/>
        <v>0</v>
      </c>
      <c r="V199" s="187"/>
      <c r="W199" s="187"/>
      <c r="AA199" s="188"/>
      <c r="AB199" s="188"/>
      <c r="AC199" s="188"/>
      <c r="AD199" s="188"/>
      <c r="AE199" s="188"/>
      <c r="AF199" s="188"/>
      <c r="AI199" s="201"/>
      <c r="AJ199" s="201"/>
      <c r="AK199" s="201"/>
      <c r="AL199" s="201"/>
      <c r="AM199" s="201"/>
      <c r="AN199" s="201"/>
      <c r="AO199" s="201"/>
      <c r="BA199" s="810"/>
      <c r="BB199" s="810"/>
      <c r="BC199" s="810"/>
      <c r="BD199" s="810"/>
      <c r="BE199" s="810"/>
      <c r="BF199" s="810"/>
      <c r="BG199" s="807"/>
      <c r="BH199" s="807"/>
      <c r="BI199" s="807"/>
      <c r="BJ199" s="807"/>
      <c r="BK199" s="807"/>
      <c r="BS199" s="813"/>
      <c r="BT199" s="813"/>
      <c r="CG199" s="814"/>
      <c r="CH199" s="814"/>
      <c r="CI199" s="814"/>
      <c r="CJ199" s="814"/>
      <c r="CK199" s="814"/>
      <c r="CL199" s="814"/>
      <c r="CM199" s="814"/>
      <c r="CN199" s="814"/>
      <c r="CO199" s="814"/>
      <c r="CP199" s="814"/>
      <c r="CQ199" s="814"/>
      <c r="CR199" s="814"/>
      <c r="CS199" s="814"/>
      <c r="CT199" s="814"/>
      <c r="CU199" s="814"/>
      <c r="CV199" s="814"/>
      <c r="CW199" s="814"/>
      <c r="CX199" s="815"/>
      <c r="DS199" s="809"/>
      <c r="DT199" s="809"/>
      <c r="DU199" s="809"/>
      <c r="DV199" s="809"/>
      <c r="DW199" s="809"/>
      <c r="DX199" s="809"/>
      <c r="DY199" s="809"/>
      <c r="DZ199" s="809"/>
      <c r="EA199" s="809"/>
      <c r="EI199" s="810"/>
      <c r="EJ199" s="810"/>
      <c r="EK199" s="810"/>
      <c r="EL199" s="810"/>
      <c r="EM199" s="810"/>
    </row>
    <row r="200" spans="2:143" ht="12" customHeight="1">
      <c r="B200" s="642"/>
      <c r="C200" s="40">
        <v>510</v>
      </c>
      <c r="D200" s="41" t="s">
        <v>412</v>
      </c>
      <c r="E200" s="42">
        <v>7</v>
      </c>
      <c r="F200" s="66">
        <v>1.32</v>
      </c>
      <c r="G200" s="46">
        <v>5.1</v>
      </c>
      <c r="H200" s="45">
        <v>153</v>
      </c>
      <c r="I200" s="46">
        <f>F200*G200</f>
        <v>6.732</v>
      </c>
      <c r="J200" s="47">
        <f>K200/I200</f>
        <v>30.005941770647652</v>
      </c>
      <c r="K200" s="796">
        <v>202</v>
      </c>
      <c r="L200" s="514"/>
      <c r="M200" s="797"/>
      <c r="N200" s="798" t="s">
        <v>180</v>
      </c>
      <c r="O200" s="799">
        <f>I200*M200</f>
        <v>0</v>
      </c>
      <c r="P200" s="800" t="s">
        <v>445</v>
      </c>
      <c r="Q200" s="801">
        <f>ROUNDUP((S200*(euro)),-2)</f>
        <v>0</v>
      </c>
      <c r="R200" s="802">
        <f>Q200*(1.25)</f>
        <v>0</v>
      </c>
      <c r="S200" s="803">
        <f>ROUNDUP((K200*M200),0)</f>
        <v>0</v>
      </c>
      <c r="T200" s="804">
        <f>ROUNDUP((S200*1.25),0)</f>
        <v>0</v>
      </c>
      <c r="U200" s="49">
        <f t="shared" si="5"/>
        <v>0</v>
      </c>
      <c r="V200" s="187"/>
      <c r="W200" s="187"/>
      <c r="AA200" s="188"/>
      <c r="AB200" s="188"/>
      <c r="AC200" s="188"/>
      <c r="AD200" s="188"/>
      <c r="AE200" s="188"/>
      <c r="AF200" s="188"/>
      <c r="AI200" s="201"/>
      <c r="AJ200" s="201"/>
      <c r="AK200" s="201"/>
      <c r="AL200" s="201"/>
      <c r="AM200" s="201"/>
      <c r="AN200" s="201"/>
      <c r="AO200" s="201"/>
      <c r="BA200" s="810"/>
      <c r="BB200" s="810"/>
      <c r="BC200" s="810"/>
      <c r="BD200" s="810"/>
      <c r="BE200" s="810"/>
      <c r="BF200" s="810"/>
      <c r="BG200" s="807"/>
      <c r="BH200" s="807"/>
      <c r="BI200" s="807"/>
      <c r="BJ200" s="807"/>
      <c r="BK200" s="807"/>
      <c r="BS200" s="813"/>
      <c r="BT200" s="813"/>
      <c r="CG200" s="814"/>
      <c r="CH200" s="814"/>
      <c r="CI200" s="814"/>
      <c r="CJ200" s="814"/>
      <c r="CK200" s="814"/>
      <c r="CL200" s="814"/>
      <c r="CM200" s="814"/>
      <c r="CN200" s="814"/>
      <c r="CO200" s="814"/>
      <c r="CP200" s="814"/>
      <c r="CQ200" s="814"/>
      <c r="CR200" s="814"/>
      <c r="CS200" s="814"/>
      <c r="CT200" s="814"/>
      <c r="CU200" s="814"/>
      <c r="CV200" s="814"/>
      <c r="CW200" s="814"/>
      <c r="CX200" s="815"/>
      <c r="DS200" s="809"/>
      <c r="DT200" s="809"/>
      <c r="DU200" s="809"/>
      <c r="DV200" s="809"/>
      <c r="DW200" s="809"/>
      <c r="DX200" s="809"/>
      <c r="DY200" s="809"/>
      <c r="DZ200" s="809"/>
      <c r="EA200" s="809"/>
      <c r="EI200" s="810"/>
      <c r="EJ200" s="810"/>
      <c r="EK200" s="810"/>
      <c r="EL200" s="810"/>
      <c r="EM200" s="810"/>
    </row>
    <row r="201" spans="2:72" ht="12" customHeight="1">
      <c r="B201" s="642"/>
      <c r="J201" s="180"/>
      <c r="K201" s="180"/>
      <c r="L201" s="1"/>
      <c r="M201" s="1"/>
      <c r="N201" s="181"/>
      <c r="O201" s="182"/>
      <c r="P201" s="183"/>
      <c r="U201" s="49">
        <f t="shared" si="5"/>
        <v>0</v>
      </c>
      <c r="AI201" s="127"/>
      <c r="AJ201" s="127"/>
      <c r="AK201" s="127"/>
      <c r="AL201" s="127"/>
      <c r="AM201" s="127"/>
      <c r="AN201" s="127"/>
      <c r="AO201" s="127"/>
      <c r="BS201" s="141"/>
      <c r="BT201" s="141"/>
    </row>
    <row r="202" spans="2:143" ht="12" customHeight="1">
      <c r="B202" s="642"/>
      <c r="C202" s="40">
        <v>230</v>
      </c>
      <c r="D202" s="41" t="s">
        <v>413</v>
      </c>
      <c r="E202" s="42">
        <v>11</v>
      </c>
      <c r="F202" s="66">
        <v>1.32</v>
      </c>
      <c r="G202" s="46">
        <v>2.3</v>
      </c>
      <c r="H202" s="45">
        <v>96</v>
      </c>
      <c r="I202" s="46">
        <f>F202*G202</f>
        <v>3.036</v>
      </c>
      <c r="J202" s="47">
        <f>K202/I202</f>
        <v>41.50197628458498</v>
      </c>
      <c r="K202" s="796">
        <v>126</v>
      </c>
      <c r="L202" s="514"/>
      <c r="M202" s="797"/>
      <c r="N202" s="798" t="s">
        <v>180</v>
      </c>
      <c r="O202" s="799">
        <f>I202*M202</f>
        <v>0</v>
      </c>
      <c r="P202" s="800" t="s">
        <v>445</v>
      </c>
      <c r="Q202" s="801">
        <f>ROUNDUP((S202*(euro)),-2)</f>
        <v>0</v>
      </c>
      <c r="R202" s="802">
        <f>Q202*(1.25)</f>
        <v>0</v>
      </c>
      <c r="S202" s="803">
        <f>ROUNDUP((K202*M202),0)</f>
        <v>0</v>
      </c>
      <c r="T202" s="804">
        <f>ROUNDUP((S202*1.25),0)</f>
        <v>0</v>
      </c>
      <c r="U202" s="49">
        <f t="shared" si="5"/>
        <v>0</v>
      </c>
      <c r="V202" s="187"/>
      <c r="W202" s="187"/>
      <c r="AA202" s="188"/>
      <c r="AB202" s="188"/>
      <c r="AC202" s="188"/>
      <c r="AD202" s="188"/>
      <c r="AE202" s="188"/>
      <c r="AF202" s="188"/>
      <c r="AI202" s="201"/>
      <c r="AJ202" s="201"/>
      <c r="AK202" s="201"/>
      <c r="AL202" s="201"/>
      <c r="AM202" s="201"/>
      <c r="AN202" s="201"/>
      <c r="AO202" s="201"/>
      <c r="BA202" s="810"/>
      <c r="BB202" s="810"/>
      <c r="BC202" s="810"/>
      <c r="BD202" s="810"/>
      <c r="BE202" s="810"/>
      <c r="BF202" s="810"/>
      <c r="BG202" s="807"/>
      <c r="BH202" s="807"/>
      <c r="BI202" s="807"/>
      <c r="BJ202" s="807"/>
      <c r="BK202" s="807"/>
      <c r="BS202" s="813"/>
      <c r="BT202" s="813"/>
      <c r="CG202" s="814"/>
      <c r="CH202" s="814"/>
      <c r="CI202" s="814"/>
      <c r="CJ202" s="814"/>
      <c r="CK202" s="814"/>
      <c r="CL202" s="814"/>
      <c r="CM202" s="814"/>
      <c r="CN202" s="814"/>
      <c r="CO202" s="814"/>
      <c r="CP202" s="814"/>
      <c r="CQ202" s="814"/>
      <c r="CR202" s="814"/>
      <c r="CS202" s="814"/>
      <c r="CT202" s="814"/>
      <c r="CU202" s="814"/>
      <c r="CV202" s="814"/>
      <c r="CW202" s="814"/>
      <c r="CX202" s="815"/>
      <c r="DS202" s="809"/>
      <c r="DT202" s="809"/>
      <c r="DU202" s="809"/>
      <c r="DV202" s="809"/>
      <c r="DW202" s="809"/>
      <c r="DX202" s="809"/>
      <c r="DY202" s="809"/>
      <c r="DZ202" s="809"/>
      <c r="EA202" s="809"/>
      <c r="EI202" s="810"/>
      <c r="EJ202" s="810"/>
      <c r="EK202" s="810"/>
      <c r="EL202" s="810"/>
      <c r="EM202" s="810"/>
    </row>
    <row r="203" spans="2:143" ht="12" customHeight="1">
      <c r="B203" s="642"/>
      <c r="C203" s="40">
        <v>260</v>
      </c>
      <c r="D203" s="41" t="s">
        <v>414</v>
      </c>
      <c r="E203" s="42">
        <v>11</v>
      </c>
      <c r="F203" s="66">
        <v>1.32</v>
      </c>
      <c r="G203" s="46">
        <v>2.3</v>
      </c>
      <c r="H203" s="45">
        <v>110</v>
      </c>
      <c r="I203" s="46">
        <f>F203*G203</f>
        <v>3.036</v>
      </c>
      <c r="J203" s="47">
        <f>K203/I203</f>
        <v>47.10144927536232</v>
      </c>
      <c r="K203" s="796">
        <v>143</v>
      </c>
      <c r="L203" s="514"/>
      <c r="M203" s="797"/>
      <c r="N203" s="798" t="s">
        <v>180</v>
      </c>
      <c r="O203" s="799">
        <f>I203*M203</f>
        <v>0</v>
      </c>
      <c r="P203" s="800" t="s">
        <v>445</v>
      </c>
      <c r="Q203" s="801">
        <f>ROUNDUP((S203*(euro)),-2)</f>
        <v>0</v>
      </c>
      <c r="R203" s="802">
        <f>Q203*(1.25)</f>
        <v>0</v>
      </c>
      <c r="S203" s="803">
        <f>ROUNDUP((K203*M203),0)</f>
        <v>0</v>
      </c>
      <c r="T203" s="804">
        <f>ROUNDUP((S203*1.25),0)</f>
        <v>0</v>
      </c>
      <c r="U203" s="49">
        <f t="shared" si="5"/>
        <v>0</v>
      </c>
      <c r="V203" s="187"/>
      <c r="W203" s="187"/>
      <c r="AA203" s="188"/>
      <c r="AB203" s="188"/>
      <c r="AC203" s="188"/>
      <c r="AD203" s="188"/>
      <c r="AE203" s="188"/>
      <c r="AF203" s="188"/>
      <c r="AI203" s="201"/>
      <c r="AJ203" s="201"/>
      <c r="AK203" s="201"/>
      <c r="AL203" s="201"/>
      <c r="AM203" s="201"/>
      <c r="AN203" s="201"/>
      <c r="AO203" s="201"/>
      <c r="BA203" s="810"/>
      <c r="BB203" s="810"/>
      <c r="BC203" s="810"/>
      <c r="BD203" s="810"/>
      <c r="BE203" s="810"/>
      <c r="BF203" s="810"/>
      <c r="BG203" s="807"/>
      <c r="BH203" s="807"/>
      <c r="BI203" s="807"/>
      <c r="BJ203" s="807"/>
      <c r="BK203" s="807"/>
      <c r="BS203" s="813"/>
      <c r="BT203" s="813"/>
      <c r="CG203" s="814"/>
      <c r="CH203" s="814"/>
      <c r="CI203" s="814"/>
      <c r="CJ203" s="814"/>
      <c r="CK203" s="814"/>
      <c r="CL203" s="814"/>
      <c r="CM203" s="814"/>
      <c r="CN203" s="814"/>
      <c r="CO203" s="814"/>
      <c r="CP203" s="814"/>
      <c r="CQ203" s="814"/>
      <c r="CR203" s="814"/>
      <c r="CS203" s="814"/>
      <c r="CT203" s="814"/>
      <c r="CU203" s="814"/>
      <c r="CV203" s="814"/>
      <c r="CW203" s="814"/>
      <c r="CX203" s="815"/>
      <c r="DS203" s="809"/>
      <c r="DT203" s="809"/>
      <c r="DU203" s="809"/>
      <c r="DV203" s="809"/>
      <c r="DW203" s="809"/>
      <c r="DX203" s="809"/>
      <c r="DY203" s="809"/>
      <c r="DZ203" s="809"/>
      <c r="EA203" s="809"/>
      <c r="EI203" s="810"/>
      <c r="EJ203" s="810"/>
      <c r="EK203" s="810"/>
      <c r="EL203" s="810"/>
      <c r="EM203" s="810"/>
    </row>
    <row r="204" spans="2:143" ht="12" customHeight="1">
      <c r="B204" s="642"/>
      <c r="C204" s="40">
        <v>310</v>
      </c>
      <c r="D204" s="41" t="s">
        <v>415</v>
      </c>
      <c r="E204" s="42">
        <v>11</v>
      </c>
      <c r="F204" s="66">
        <v>1.32</v>
      </c>
      <c r="G204" s="46">
        <v>2.3</v>
      </c>
      <c r="H204" s="45">
        <v>129</v>
      </c>
      <c r="I204" s="46">
        <f>F204*G204</f>
        <v>3.036</v>
      </c>
      <c r="J204" s="47">
        <f>K204/I204</f>
        <v>54.67720685111989</v>
      </c>
      <c r="K204" s="796">
        <v>166</v>
      </c>
      <c r="L204" s="514"/>
      <c r="M204" s="797"/>
      <c r="N204" s="798" t="s">
        <v>180</v>
      </c>
      <c r="O204" s="799">
        <f>I204*M204</f>
        <v>0</v>
      </c>
      <c r="P204" s="800" t="s">
        <v>445</v>
      </c>
      <c r="Q204" s="801">
        <f>ROUNDUP((S204*(euro)),-2)</f>
        <v>0</v>
      </c>
      <c r="R204" s="802">
        <f>Q204*(1.25)</f>
        <v>0</v>
      </c>
      <c r="S204" s="803">
        <f>ROUNDUP((K204*M204),0)</f>
        <v>0</v>
      </c>
      <c r="T204" s="804">
        <f>ROUNDUP((S204*1.25),0)</f>
        <v>0</v>
      </c>
      <c r="U204" s="49">
        <f t="shared" si="5"/>
        <v>0</v>
      </c>
      <c r="V204" s="187"/>
      <c r="W204" s="187"/>
      <c r="AA204" s="188"/>
      <c r="AB204" s="188"/>
      <c r="AC204" s="188"/>
      <c r="AD204" s="188"/>
      <c r="AE204" s="188"/>
      <c r="AF204" s="188"/>
      <c r="AI204" s="201"/>
      <c r="AJ204" s="201"/>
      <c r="AK204" s="201"/>
      <c r="AL204" s="201"/>
      <c r="AM204" s="201"/>
      <c r="AN204" s="201"/>
      <c r="AO204" s="201"/>
      <c r="BA204" s="810"/>
      <c r="BB204" s="810"/>
      <c r="BC204" s="810"/>
      <c r="BD204" s="810"/>
      <c r="BE204" s="810"/>
      <c r="BF204" s="810"/>
      <c r="BG204" s="807"/>
      <c r="BH204" s="807"/>
      <c r="BI204" s="807"/>
      <c r="BJ204" s="807"/>
      <c r="BK204" s="807"/>
      <c r="BS204" s="813"/>
      <c r="BT204" s="813"/>
      <c r="CG204" s="814"/>
      <c r="CH204" s="814"/>
      <c r="CI204" s="814"/>
      <c r="CJ204" s="814"/>
      <c r="CK204" s="814"/>
      <c r="CL204" s="814"/>
      <c r="CM204" s="814"/>
      <c r="CN204" s="814"/>
      <c r="CO204" s="814"/>
      <c r="CP204" s="814"/>
      <c r="CQ204" s="814"/>
      <c r="CR204" s="814"/>
      <c r="CS204" s="814"/>
      <c r="CT204" s="814"/>
      <c r="CU204" s="814"/>
      <c r="CV204" s="814"/>
      <c r="CW204" s="814"/>
      <c r="CX204" s="815"/>
      <c r="DS204" s="809"/>
      <c r="DT204" s="809"/>
      <c r="DU204" s="809"/>
      <c r="DV204" s="809"/>
      <c r="DW204" s="809"/>
      <c r="DX204" s="809"/>
      <c r="DY204" s="809"/>
      <c r="DZ204" s="809"/>
      <c r="EA204" s="809"/>
      <c r="EI204" s="810"/>
      <c r="EJ204" s="810"/>
      <c r="EK204" s="810"/>
      <c r="EL204" s="810"/>
      <c r="EM204" s="810"/>
    </row>
    <row r="205" spans="2:143" ht="12" customHeight="1">
      <c r="B205" s="642"/>
      <c r="C205" s="40">
        <v>385</v>
      </c>
      <c r="D205" s="41" t="s">
        <v>416</v>
      </c>
      <c r="E205" s="42">
        <v>11</v>
      </c>
      <c r="F205" s="66">
        <v>1.32</v>
      </c>
      <c r="G205" s="46">
        <v>3.85</v>
      </c>
      <c r="H205" s="45">
        <v>158</v>
      </c>
      <c r="I205" s="46">
        <f>F205*G205</f>
        <v>5.082000000000001</v>
      </c>
      <c r="J205" s="47">
        <f>K205/I205</f>
        <v>38.96103896103896</v>
      </c>
      <c r="K205" s="796">
        <v>198</v>
      </c>
      <c r="L205" s="514"/>
      <c r="M205" s="797"/>
      <c r="N205" s="798" t="s">
        <v>180</v>
      </c>
      <c r="O205" s="799">
        <f>I205*M205</f>
        <v>0</v>
      </c>
      <c r="P205" s="800" t="s">
        <v>445</v>
      </c>
      <c r="Q205" s="801">
        <f>ROUNDUP((S205*(euro)),-2)</f>
        <v>0</v>
      </c>
      <c r="R205" s="802">
        <f>Q205*(1.25)</f>
        <v>0</v>
      </c>
      <c r="S205" s="803">
        <f>ROUNDUP((K205*M205),0)</f>
        <v>0</v>
      </c>
      <c r="T205" s="804">
        <f>ROUNDUP((S205*1.25),0)</f>
        <v>0</v>
      </c>
      <c r="U205" s="49">
        <f t="shared" si="5"/>
        <v>0</v>
      </c>
      <c r="V205" s="187"/>
      <c r="W205" s="187"/>
      <c r="AA205" s="188"/>
      <c r="AB205" s="188"/>
      <c r="AC205" s="188"/>
      <c r="AD205" s="188"/>
      <c r="AE205" s="188"/>
      <c r="AF205" s="188"/>
      <c r="AI205" s="201"/>
      <c r="AJ205" s="201"/>
      <c r="AK205" s="201"/>
      <c r="AL205" s="201"/>
      <c r="AM205" s="201"/>
      <c r="AN205" s="201"/>
      <c r="AO205" s="201"/>
      <c r="BA205" s="810"/>
      <c r="BB205" s="810"/>
      <c r="BC205" s="810"/>
      <c r="BD205" s="810"/>
      <c r="BE205" s="810"/>
      <c r="BF205" s="810"/>
      <c r="BG205" s="807"/>
      <c r="BH205" s="807"/>
      <c r="BI205" s="807"/>
      <c r="BJ205" s="807"/>
      <c r="BK205" s="807"/>
      <c r="BS205" s="813"/>
      <c r="BT205" s="813"/>
      <c r="CG205" s="814"/>
      <c r="CH205" s="814"/>
      <c r="CI205" s="814"/>
      <c r="CJ205" s="814"/>
      <c r="CK205" s="814"/>
      <c r="CL205" s="814"/>
      <c r="CM205" s="814"/>
      <c r="CN205" s="814"/>
      <c r="CO205" s="814"/>
      <c r="CP205" s="814"/>
      <c r="CQ205" s="814"/>
      <c r="CR205" s="814"/>
      <c r="CS205" s="814"/>
      <c r="CT205" s="814"/>
      <c r="CU205" s="814"/>
      <c r="CV205" s="814"/>
      <c r="CW205" s="814"/>
      <c r="CX205" s="815"/>
      <c r="DS205" s="809"/>
      <c r="DT205" s="809"/>
      <c r="DU205" s="809"/>
      <c r="DV205" s="809"/>
      <c r="DW205" s="809"/>
      <c r="DX205" s="809"/>
      <c r="DY205" s="809"/>
      <c r="DZ205" s="809"/>
      <c r="EA205" s="809"/>
      <c r="EI205" s="810"/>
      <c r="EJ205" s="810"/>
      <c r="EK205" s="810"/>
      <c r="EL205" s="810"/>
      <c r="EM205" s="810"/>
    </row>
    <row r="206" spans="2:143" ht="12" customHeight="1">
      <c r="B206" s="642"/>
      <c r="C206" s="40">
        <v>510</v>
      </c>
      <c r="D206" s="41" t="s">
        <v>417</v>
      </c>
      <c r="E206" s="42">
        <v>11</v>
      </c>
      <c r="F206" s="66">
        <v>1.32</v>
      </c>
      <c r="G206" s="46">
        <v>5.1</v>
      </c>
      <c r="H206" s="45">
        <v>207</v>
      </c>
      <c r="I206" s="46">
        <f>F206*G206</f>
        <v>6.732</v>
      </c>
      <c r="J206" s="47">
        <f>K206/I206</f>
        <v>36.987522281639926</v>
      </c>
      <c r="K206" s="796">
        <v>249</v>
      </c>
      <c r="L206" s="514"/>
      <c r="M206" s="797"/>
      <c r="N206" s="798" t="s">
        <v>180</v>
      </c>
      <c r="O206" s="799">
        <f>I206*M206</f>
        <v>0</v>
      </c>
      <c r="P206" s="800" t="s">
        <v>445</v>
      </c>
      <c r="Q206" s="801">
        <f>ROUNDUP((S206*(euro)),-2)</f>
        <v>0</v>
      </c>
      <c r="R206" s="802">
        <f>Q206*(1.25)</f>
        <v>0</v>
      </c>
      <c r="S206" s="803">
        <f>ROUNDUP((K206*M206),0)</f>
        <v>0</v>
      </c>
      <c r="T206" s="804">
        <f>ROUNDUP((S206*1.25),0)</f>
        <v>0</v>
      </c>
      <c r="U206" s="49">
        <f t="shared" si="5"/>
        <v>0</v>
      </c>
      <c r="V206" s="187"/>
      <c r="W206" s="187"/>
      <c r="AA206" s="188"/>
      <c r="AB206" s="188"/>
      <c r="AC206" s="188"/>
      <c r="AD206" s="188"/>
      <c r="AE206" s="188"/>
      <c r="AF206" s="188"/>
      <c r="AI206" s="201"/>
      <c r="AJ206" s="201"/>
      <c r="AK206" s="201"/>
      <c r="AL206" s="201"/>
      <c r="AM206" s="201"/>
      <c r="AN206" s="201"/>
      <c r="AO206" s="201"/>
      <c r="BA206" s="810"/>
      <c r="BB206" s="810"/>
      <c r="BC206" s="810"/>
      <c r="BD206" s="810"/>
      <c r="BE206" s="810"/>
      <c r="BF206" s="810"/>
      <c r="BG206" s="807"/>
      <c r="BH206" s="807"/>
      <c r="BI206" s="807"/>
      <c r="BJ206" s="807"/>
      <c r="BK206" s="807"/>
      <c r="BS206" s="813"/>
      <c r="BT206" s="813"/>
      <c r="CG206" s="814"/>
      <c r="CH206" s="814"/>
      <c r="CI206" s="814"/>
      <c r="CJ206" s="814"/>
      <c r="CK206" s="814"/>
      <c r="CL206" s="814"/>
      <c r="CM206" s="814"/>
      <c r="CN206" s="814"/>
      <c r="CO206" s="814"/>
      <c r="CP206" s="814"/>
      <c r="CQ206" s="814"/>
      <c r="CR206" s="814"/>
      <c r="CS206" s="814"/>
      <c r="CT206" s="814"/>
      <c r="CU206" s="814"/>
      <c r="CV206" s="814"/>
      <c r="CW206" s="814"/>
      <c r="CX206" s="815"/>
      <c r="DS206" s="809"/>
      <c r="DT206" s="809"/>
      <c r="DU206" s="809"/>
      <c r="DV206" s="809"/>
      <c r="DW206" s="809"/>
      <c r="DX206" s="809"/>
      <c r="DY206" s="809"/>
      <c r="DZ206" s="809"/>
      <c r="EA206" s="809"/>
      <c r="EI206" s="810"/>
      <c r="EJ206" s="810"/>
      <c r="EK206" s="810"/>
      <c r="EL206" s="810"/>
      <c r="EM206" s="810"/>
    </row>
    <row r="207" spans="2:72" ht="12" customHeight="1">
      <c r="B207" s="642"/>
      <c r="J207" s="180"/>
      <c r="K207" s="180"/>
      <c r="L207" s="1"/>
      <c r="M207" s="1"/>
      <c r="N207" s="181"/>
      <c r="O207" s="182"/>
      <c r="P207" s="183"/>
      <c r="U207" s="49">
        <f t="shared" si="5"/>
        <v>0</v>
      </c>
      <c r="AI207" s="127"/>
      <c r="AJ207" s="127"/>
      <c r="AK207" s="127"/>
      <c r="AL207" s="127"/>
      <c r="AM207" s="127"/>
      <c r="AN207" s="127"/>
      <c r="AO207" s="127"/>
      <c r="BS207" s="141"/>
      <c r="BT207" s="141"/>
    </row>
    <row r="208" spans="2:143" ht="12" customHeight="1">
      <c r="B208" s="642"/>
      <c r="C208" s="40">
        <v>230</v>
      </c>
      <c r="D208" s="41" t="s">
        <v>418</v>
      </c>
      <c r="E208" s="42">
        <v>13</v>
      </c>
      <c r="F208" s="66">
        <v>1.32</v>
      </c>
      <c r="G208" s="46">
        <v>2.3</v>
      </c>
      <c r="H208" s="45">
        <v>109</v>
      </c>
      <c r="I208" s="46">
        <f>F208*G208</f>
        <v>3.036</v>
      </c>
      <c r="J208" s="47">
        <f>K208/I208</f>
        <v>43.807641633728586</v>
      </c>
      <c r="K208" s="796">
        <v>133</v>
      </c>
      <c r="L208" s="514"/>
      <c r="M208" s="797"/>
      <c r="N208" s="798" t="s">
        <v>180</v>
      </c>
      <c r="O208" s="799">
        <f>I208*M208</f>
        <v>0</v>
      </c>
      <c r="P208" s="800" t="s">
        <v>445</v>
      </c>
      <c r="Q208" s="801">
        <f>ROUNDUP((S208*(euro)),-2)</f>
        <v>0</v>
      </c>
      <c r="R208" s="802">
        <f>Q208*(1.25)</f>
        <v>0</v>
      </c>
      <c r="S208" s="803">
        <f>ROUNDUP((K208*M208),0)</f>
        <v>0</v>
      </c>
      <c r="T208" s="804">
        <f>ROUNDUP((S208*1.25),0)</f>
        <v>0</v>
      </c>
      <c r="U208" s="49">
        <f t="shared" si="5"/>
        <v>0</v>
      </c>
      <c r="V208" s="187"/>
      <c r="W208" s="187"/>
      <c r="AA208" s="188"/>
      <c r="AB208" s="188"/>
      <c r="AC208" s="188"/>
      <c r="AD208" s="188"/>
      <c r="AE208" s="188"/>
      <c r="AF208" s="188"/>
      <c r="AI208" s="201"/>
      <c r="AJ208" s="201"/>
      <c r="AK208" s="201"/>
      <c r="AL208" s="201"/>
      <c r="AM208" s="201"/>
      <c r="AN208" s="201"/>
      <c r="AO208" s="201"/>
      <c r="BA208" s="810"/>
      <c r="BB208" s="810"/>
      <c r="BC208" s="810"/>
      <c r="BD208" s="810"/>
      <c r="BE208" s="810"/>
      <c r="BF208" s="810"/>
      <c r="BG208" s="807"/>
      <c r="BH208" s="807"/>
      <c r="BI208" s="807"/>
      <c r="BJ208" s="807"/>
      <c r="BK208" s="807"/>
      <c r="BS208" s="813"/>
      <c r="BT208" s="813"/>
      <c r="CG208" s="814"/>
      <c r="CH208" s="814"/>
      <c r="CI208" s="814"/>
      <c r="CJ208" s="814"/>
      <c r="CK208" s="814"/>
      <c r="CL208" s="814"/>
      <c r="CM208" s="814"/>
      <c r="CN208" s="814"/>
      <c r="CO208" s="814"/>
      <c r="CP208" s="814"/>
      <c r="CQ208" s="814"/>
      <c r="CR208" s="814"/>
      <c r="CS208" s="814"/>
      <c r="CT208" s="814"/>
      <c r="CU208" s="814"/>
      <c r="CV208" s="814"/>
      <c r="CW208" s="814"/>
      <c r="CX208" s="815"/>
      <c r="DS208" s="809"/>
      <c r="DT208" s="809"/>
      <c r="DU208" s="809"/>
      <c r="DV208" s="809"/>
      <c r="DW208" s="809"/>
      <c r="DX208" s="809"/>
      <c r="DY208" s="809"/>
      <c r="DZ208" s="809"/>
      <c r="EA208" s="809"/>
      <c r="EI208" s="810"/>
      <c r="EJ208" s="810"/>
      <c r="EK208" s="810"/>
      <c r="EL208" s="810"/>
      <c r="EM208" s="810"/>
    </row>
    <row r="209" spans="2:143" ht="12" customHeight="1">
      <c r="B209" s="642"/>
      <c r="C209" s="40">
        <v>260</v>
      </c>
      <c r="D209" s="41" t="s">
        <v>419</v>
      </c>
      <c r="E209" s="42">
        <v>13</v>
      </c>
      <c r="F209" s="66">
        <v>1.32</v>
      </c>
      <c r="G209" s="46">
        <v>2.3</v>
      </c>
      <c r="H209" s="45">
        <v>124</v>
      </c>
      <c r="I209" s="46">
        <f>F209*G209</f>
        <v>3.036</v>
      </c>
      <c r="J209" s="47">
        <f>K209/I209</f>
        <v>49.736495388669304</v>
      </c>
      <c r="K209" s="796">
        <v>151</v>
      </c>
      <c r="L209" s="514"/>
      <c r="M209" s="797"/>
      <c r="N209" s="798" t="s">
        <v>180</v>
      </c>
      <c r="O209" s="799">
        <f>I209*M209</f>
        <v>0</v>
      </c>
      <c r="P209" s="800" t="s">
        <v>445</v>
      </c>
      <c r="Q209" s="801">
        <f>ROUNDUP((S209*(euro)),-2)</f>
        <v>0</v>
      </c>
      <c r="R209" s="802">
        <f>Q209*(1.25)</f>
        <v>0</v>
      </c>
      <c r="S209" s="803">
        <f>ROUNDUP((K209*M209),0)</f>
        <v>0</v>
      </c>
      <c r="T209" s="804">
        <f>ROUNDUP((S209*1.25),0)</f>
        <v>0</v>
      </c>
      <c r="U209" s="49">
        <f t="shared" si="5"/>
        <v>0</v>
      </c>
      <c r="V209" s="187"/>
      <c r="W209" s="187"/>
      <c r="AA209" s="188"/>
      <c r="AB209" s="188"/>
      <c r="AC209" s="188"/>
      <c r="AD209" s="188"/>
      <c r="AE209" s="188"/>
      <c r="AF209" s="188"/>
      <c r="AI209" s="201"/>
      <c r="AJ209" s="201"/>
      <c r="AK209" s="201"/>
      <c r="AL209" s="201"/>
      <c r="AM209" s="201"/>
      <c r="AN209" s="201"/>
      <c r="AO209" s="201"/>
      <c r="BA209" s="810"/>
      <c r="BB209" s="810"/>
      <c r="BC209" s="810"/>
      <c r="BD209" s="810"/>
      <c r="BE209" s="810"/>
      <c r="BF209" s="810"/>
      <c r="BG209" s="807"/>
      <c r="BH209" s="807"/>
      <c r="BI209" s="807"/>
      <c r="BJ209" s="807"/>
      <c r="BK209" s="807"/>
      <c r="BS209" s="813"/>
      <c r="BT209" s="813"/>
      <c r="CG209" s="814"/>
      <c r="CH209" s="814"/>
      <c r="CI209" s="814"/>
      <c r="CJ209" s="814"/>
      <c r="CK209" s="814"/>
      <c r="CL209" s="814"/>
      <c r="CM209" s="814"/>
      <c r="CN209" s="814"/>
      <c r="CO209" s="814"/>
      <c r="CP209" s="814"/>
      <c r="CQ209" s="814"/>
      <c r="CR209" s="814"/>
      <c r="CS209" s="814"/>
      <c r="CT209" s="814"/>
      <c r="CU209" s="814"/>
      <c r="CV209" s="814"/>
      <c r="CW209" s="814"/>
      <c r="CX209" s="815"/>
      <c r="DS209" s="809"/>
      <c r="DT209" s="809"/>
      <c r="DU209" s="809"/>
      <c r="DV209" s="809"/>
      <c r="DW209" s="809"/>
      <c r="DX209" s="809"/>
      <c r="DY209" s="809"/>
      <c r="DZ209" s="809"/>
      <c r="EA209" s="809"/>
      <c r="EI209" s="810"/>
      <c r="EJ209" s="810"/>
      <c r="EK209" s="810"/>
      <c r="EL209" s="810"/>
      <c r="EM209" s="810"/>
    </row>
    <row r="210" spans="2:143" ht="12" customHeight="1">
      <c r="B210" s="642"/>
      <c r="C210" s="40">
        <v>310</v>
      </c>
      <c r="D210" s="41" t="s">
        <v>420</v>
      </c>
      <c r="E210" s="42">
        <v>13</v>
      </c>
      <c r="F210" s="66">
        <v>1.32</v>
      </c>
      <c r="G210" s="46">
        <v>2.3</v>
      </c>
      <c r="H210" s="45">
        <v>145</v>
      </c>
      <c r="I210" s="46">
        <f>F210*G210</f>
        <v>3.036</v>
      </c>
      <c r="J210" s="47">
        <f>K210/I210</f>
        <v>57.64163372859025</v>
      </c>
      <c r="K210" s="796">
        <v>175</v>
      </c>
      <c r="L210" s="514"/>
      <c r="M210" s="797"/>
      <c r="N210" s="798" t="s">
        <v>180</v>
      </c>
      <c r="O210" s="799">
        <f>I210*M210</f>
        <v>0</v>
      </c>
      <c r="P210" s="800" t="s">
        <v>445</v>
      </c>
      <c r="Q210" s="801">
        <f>ROUNDUP((S210*(euro)),-2)</f>
        <v>0</v>
      </c>
      <c r="R210" s="802">
        <f>Q210*(1.25)</f>
        <v>0</v>
      </c>
      <c r="S210" s="803">
        <f>ROUNDUP((K210*M210),0)</f>
        <v>0</v>
      </c>
      <c r="T210" s="804">
        <f>ROUNDUP((S210*1.25),0)</f>
        <v>0</v>
      </c>
      <c r="U210" s="49">
        <f t="shared" si="5"/>
        <v>0</v>
      </c>
      <c r="V210" s="187"/>
      <c r="W210" s="187"/>
      <c r="AA210" s="188"/>
      <c r="AB210" s="188"/>
      <c r="AC210" s="188"/>
      <c r="AD210" s="188"/>
      <c r="AE210" s="188"/>
      <c r="AF210" s="188"/>
      <c r="AI210" s="201"/>
      <c r="AJ210" s="201"/>
      <c r="AK210" s="201"/>
      <c r="AL210" s="201"/>
      <c r="AM210" s="201"/>
      <c r="AN210" s="201"/>
      <c r="AO210" s="201"/>
      <c r="BA210" s="810"/>
      <c r="BB210" s="810"/>
      <c r="BC210" s="810"/>
      <c r="BD210" s="810"/>
      <c r="BE210" s="810"/>
      <c r="BF210" s="810"/>
      <c r="BG210" s="807"/>
      <c r="BH210" s="807"/>
      <c r="BI210" s="807"/>
      <c r="BJ210" s="807"/>
      <c r="BK210" s="807"/>
      <c r="BS210" s="813"/>
      <c r="BT210" s="813"/>
      <c r="CG210" s="814"/>
      <c r="CH210" s="814"/>
      <c r="CI210" s="814"/>
      <c r="CJ210" s="814"/>
      <c r="CK210" s="814"/>
      <c r="CL210" s="814"/>
      <c r="CM210" s="814"/>
      <c r="CN210" s="814"/>
      <c r="CO210" s="814"/>
      <c r="CP210" s="814"/>
      <c r="CQ210" s="814"/>
      <c r="CR210" s="814"/>
      <c r="CS210" s="814"/>
      <c r="CT210" s="814"/>
      <c r="CU210" s="814"/>
      <c r="CV210" s="814"/>
      <c r="CW210" s="814"/>
      <c r="CX210" s="815"/>
      <c r="DS210" s="809"/>
      <c r="DT210" s="809"/>
      <c r="DU210" s="809"/>
      <c r="DV210" s="809"/>
      <c r="DW210" s="809"/>
      <c r="DX210" s="809"/>
      <c r="DY210" s="809"/>
      <c r="DZ210" s="809"/>
      <c r="EA210" s="809"/>
      <c r="EI210" s="810"/>
      <c r="EJ210" s="810"/>
      <c r="EK210" s="810"/>
      <c r="EL210" s="810"/>
      <c r="EM210" s="810"/>
    </row>
    <row r="211" spans="2:143" ht="12" customHeight="1">
      <c r="B211" s="642"/>
      <c r="C211" s="40">
        <v>385</v>
      </c>
      <c r="D211" s="41" t="s">
        <v>421</v>
      </c>
      <c r="E211" s="42">
        <v>13</v>
      </c>
      <c r="F211" s="66">
        <v>1.32</v>
      </c>
      <c r="G211" s="46">
        <v>3.85</v>
      </c>
      <c r="H211" s="45">
        <v>178</v>
      </c>
      <c r="I211" s="46">
        <f>F211*G211</f>
        <v>5.082000000000001</v>
      </c>
      <c r="J211" s="47">
        <f>K211/I211</f>
        <v>41.32231404958677</v>
      </c>
      <c r="K211" s="796">
        <v>210</v>
      </c>
      <c r="L211" s="514"/>
      <c r="M211" s="797"/>
      <c r="N211" s="798" t="s">
        <v>180</v>
      </c>
      <c r="O211" s="799">
        <f>I211*M211</f>
        <v>0</v>
      </c>
      <c r="P211" s="800" t="s">
        <v>445</v>
      </c>
      <c r="Q211" s="801">
        <f>ROUNDUP((S211*(euro)),-2)</f>
        <v>0</v>
      </c>
      <c r="R211" s="802">
        <f>Q211*(1.25)</f>
        <v>0</v>
      </c>
      <c r="S211" s="803">
        <f>ROUNDUP((K211*M211),0)</f>
        <v>0</v>
      </c>
      <c r="T211" s="804">
        <f>ROUNDUP((S211*1.25),0)</f>
        <v>0</v>
      </c>
      <c r="U211" s="49">
        <f t="shared" si="5"/>
        <v>0</v>
      </c>
      <c r="V211" s="187"/>
      <c r="W211" s="187"/>
      <c r="AA211" s="188"/>
      <c r="AB211" s="188"/>
      <c r="AC211" s="188"/>
      <c r="AD211" s="188"/>
      <c r="AE211" s="188"/>
      <c r="AF211" s="188"/>
      <c r="AI211" s="201"/>
      <c r="AJ211" s="201"/>
      <c r="AK211" s="201"/>
      <c r="AL211" s="201"/>
      <c r="AM211" s="201"/>
      <c r="AN211" s="201"/>
      <c r="AO211" s="201"/>
      <c r="BA211" s="810"/>
      <c r="BB211" s="810"/>
      <c r="BC211" s="810"/>
      <c r="BD211" s="810"/>
      <c r="BE211" s="810"/>
      <c r="BF211" s="810"/>
      <c r="BG211" s="807"/>
      <c r="BH211" s="807"/>
      <c r="BI211" s="807"/>
      <c r="BJ211" s="807"/>
      <c r="BK211" s="807"/>
      <c r="BS211" s="813"/>
      <c r="BT211" s="813"/>
      <c r="CG211" s="814"/>
      <c r="CH211" s="814"/>
      <c r="CI211" s="814"/>
      <c r="CJ211" s="814"/>
      <c r="CK211" s="814"/>
      <c r="CL211" s="814"/>
      <c r="CM211" s="814"/>
      <c r="CN211" s="814"/>
      <c r="CO211" s="814"/>
      <c r="CP211" s="814"/>
      <c r="CQ211" s="814"/>
      <c r="CR211" s="814"/>
      <c r="CS211" s="814"/>
      <c r="CT211" s="814"/>
      <c r="CU211" s="814"/>
      <c r="CV211" s="814"/>
      <c r="CW211" s="814"/>
      <c r="CX211" s="815"/>
      <c r="DS211" s="809"/>
      <c r="DT211" s="809"/>
      <c r="DU211" s="809"/>
      <c r="DV211" s="809"/>
      <c r="DW211" s="809"/>
      <c r="DX211" s="809"/>
      <c r="DY211" s="809"/>
      <c r="DZ211" s="809"/>
      <c r="EA211" s="809"/>
      <c r="EI211" s="810"/>
      <c r="EJ211" s="810"/>
      <c r="EK211" s="810"/>
      <c r="EL211" s="810"/>
      <c r="EM211" s="810"/>
    </row>
    <row r="212" spans="2:143" ht="12" customHeight="1">
      <c r="B212" s="642"/>
      <c r="C212" s="40">
        <v>510</v>
      </c>
      <c r="D212" s="41" t="s">
        <v>422</v>
      </c>
      <c r="E212" s="42">
        <v>13</v>
      </c>
      <c r="F212" s="66">
        <v>1.32</v>
      </c>
      <c r="G212" s="46">
        <v>5.1</v>
      </c>
      <c r="H212" s="45">
        <v>232</v>
      </c>
      <c r="I212" s="46">
        <f>F212*G212</f>
        <v>6.732</v>
      </c>
      <c r="J212" s="47">
        <f>K212/I212</f>
        <v>39.2156862745098</v>
      </c>
      <c r="K212" s="796">
        <v>264</v>
      </c>
      <c r="L212" s="514"/>
      <c r="M212" s="797"/>
      <c r="N212" s="798" t="s">
        <v>180</v>
      </c>
      <c r="O212" s="799">
        <f>I212*M212</f>
        <v>0</v>
      </c>
      <c r="P212" s="800" t="s">
        <v>445</v>
      </c>
      <c r="Q212" s="801">
        <f>ROUNDUP((S212*(euro)),-2)</f>
        <v>0</v>
      </c>
      <c r="R212" s="802">
        <f>Q212*(1.25)</f>
        <v>0</v>
      </c>
      <c r="S212" s="803">
        <f>ROUNDUP((K212*M212),0)</f>
        <v>0</v>
      </c>
      <c r="T212" s="804">
        <f>ROUNDUP((S212*1.25),0)</f>
        <v>0</v>
      </c>
      <c r="U212" s="49">
        <f t="shared" si="5"/>
        <v>0</v>
      </c>
      <c r="V212" s="187"/>
      <c r="W212" s="187"/>
      <c r="AA212" s="188"/>
      <c r="AB212" s="188"/>
      <c r="AC212" s="188"/>
      <c r="AD212" s="188"/>
      <c r="AE212" s="188"/>
      <c r="AF212" s="188"/>
      <c r="AI212" s="201"/>
      <c r="AJ212" s="201"/>
      <c r="AK212" s="201"/>
      <c r="AL212" s="201"/>
      <c r="AM212" s="201"/>
      <c r="AN212" s="201"/>
      <c r="AO212" s="201"/>
      <c r="BA212" s="810"/>
      <c r="BB212" s="810"/>
      <c r="BC212" s="810"/>
      <c r="BD212" s="810"/>
      <c r="BE212" s="810"/>
      <c r="BF212" s="810"/>
      <c r="BG212" s="807"/>
      <c r="BH212" s="807"/>
      <c r="BI212" s="807"/>
      <c r="BJ212" s="807"/>
      <c r="BK212" s="807"/>
      <c r="BS212" s="813"/>
      <c r="BT212" s="813"/>
      <c r="CG212" s="814"/>
      <c r="CH212" s="814"/>
      <c r="CI212" s="814"/>
      <c r="CJ212" s="814"/>
      <c r="CK212" s="814"/>
      <c r="CL212" s="814"/>
      <c r="CM212" s="814"/>
      <c r="CN212" s="814"/>
      <c r="CO212" s="814"/>
      <c r="CP212" s="814"/>
      <c r="CQ212" s="814"/>
      <c r="CR212" s="814"/>
      <c r="CS212" s="814"/>
      <c r="CT212" s="814"/>
      <c r="CU212" s="814"/>
      <c r="CV212" s="814"/>
      <c r="CW212" s="814"/>
      <c r="CX212" s="815"/>
      <c r="DS212" s="809"/>
      <c r="DT212" s="809"/>
      <c r="DU212" s="809"/>
      <c r="DV212" s="809"/>
      <c r="DW212" s="809"/>
      <c r="DX212" s="809"/>
      <c r="DY212" s="809"/>
      <c r="DZ212" s="809"/>
      <c r="EA212" s="809"/>
      <c r="EI212" s="810"/>
      <c r="EJ212" s="810"/>
      <c r="EK212" s="810"/>
      <c r="EL212" s="810"/>
      <c r="EM212" s="810"/>
    </row>
    <row r="213" spans="2:72" ht="12" customHeight="1">
      <c r="B213" s="642"/>
      <c r="J213" s="180"/>
      <c r="K213" s="180"/>
      <c r="L213" s="1"/>
      <c r="M213" s="1"/>
      <c r="N213" s="181"/>
      <c r="O213" s="182"/>
      <c r="P213" s="183"/>
      <c r="U213" s="49">
        <f t="shared" si="5"/>
        <v>0</v>
      </c>
      <c r="AI213" s="127"/>
      <c r="AJ213" s="127"/>
      <c r="AK213" s="127"/>
      <c r="AL213" s="127"/>
      <c r="AM213" s="127"/>
      <c r="AN213" s="127"/>
      <c r="AO213" s="127"/>
      <c r="BS213" s="141"/>
      <c r="BT213" s="141"/>
    </row>
    <row r="214" spans="2:143" ht="12" customHeight="1">
      <c r="B214" s="642"/>
      <c r="C214" s="40">
        <v>230</v>
      </c>
      <c r="D214" s="41" t="s">
        <v>403</v>
      </c>
      <c r="E214" s="42">
        <v>16</v>
      </c>
      <c r="F214" s="66">
        <v>1.32</v>
      </c>
      <c r="G214" s="46">
        <v>2.3</v>
      </c>
      <c r="H214" s="45">
        <v>131</v>
      </c>
      <c r="I214" s="46">
        <f>F214*G214</f>
        <v>3.036</v>
      </c>
      <c r="J214" s="47">
        <f>K214/I214</f>
        <v>50.06587615283267</v>
      </c>
      <c r="K214" s="796">
        <v>152</v>
      </c>
      <c r="L214" s="514"/>
      <c r="M214" s="797"/>
      <c r="N214" s="798" t="s">
        <v>180</v>
      </c>
      <c r="O214" s="799">
        <f>I214*M214</f>
        <v>0</v>
      </c>
      <c r="P214" s="800" t="s">
        <v>445</v>
      </c>
      <c r="Q214" s="801">
        <f>ROUNDUP((S214*(euro)),-2)</f>
        <v>0</v>
      </c>
      <c r="R214" s="802">
        <f>Q214*(1.25)</f>
        <v>0</v>
      </c>
      <c r="S214" s="803">
        <f>ROUNDUP((K214*M214),0)</f>
        <v>0</v>
      </c>
      <c r="T214" s="804">
        <f>ROUNDUP((S214*1.25),0)</f>
        <v>0</v>
      </c>
      <c r="U214" s="49">
        <f t="shared" si="5"/>
        <v>0</v>
      </c>
      <c r="V214" s="187"/>
      <c r="W214" s="187"/>
      <c r="AA214" s="188"/>
      <c r="AB214" s="188"/>
      <c r="AC214" s="188"/>
      <c r="AD214" s="188"/>
      <c r="AE214" s="188"/>
      <c r="AF214" s="188"/>
      <c r="AI214" s="201"/>
      <c r="AJ214" s="201"/>
      <c r="AK214" s="201"/>
      <c r="AL214" s="201"/>
      <c r="AM214" s="201"/>
      <c r="AN214" s="201"/>
      <c r="AO214" s="201"/>
      <c r="BA214" s="810"/>
      <c r="BB214" s="810"/>
      <c r="BC214" s="810"/>
      <c r="BD214" s="810"/>
      <c r="BE214" s="810"/>
      <c r="BF214" s="810"/>
      <c r="BG214" s="807"/>
      <c r="BH214" s="807"/>
      <c r="BI214" s="807"/>
      <c r="BJ214" s="807"/>
      <c r="BK214" s="807"/>
      <c r="BS214" s="813"/>
      <c r="BT214" s="813"/>
      <c r="CG214" s="814"/>
      <c r="CH214" s="814"/>
      <c r="CI214" s="814"/>
      <c r="CJ214" s="814"/>
      <c r="CK214" s="814"/>
      <c r="CL214" s="814"/>
      <c r="CM214" s="814"/>
      <c r="CN214" s="814"/>
      <c r="CO214" s="814"/>
      <c r="CP214" s="814"/>
      <c r="CQ214" s="814"/>
      <c r="CR214" s="814"/>
      <c r="CS214" s="814"/>
      <c r="CT214" s="814"/>
      <c r="CU214" s="814"/>
      <c r="CV214" s="814"/>
      <c r="CW214" s="814"/>
      <c r="CX214" s="815"/>
      <c r="DS214" s="809"/>
      <c r="DT214" s="809"/>
      <c r="DU214" s="809"/>
      <c r="DV214" s="809"/>
      <c r="DW214" s="809"/>
      <c r="DX214" s="809"/>
      <c r="DY214" s="809"/>
      <c r="DZ214" s="809"/>
      <c r="EA214" s="809"/>
      <c r="EI214" s="810"/>
      <c r="EJ214" s="810"/>
      <c r="EK214" s="810"/>
      <c r="EL214" s="810"/>
      <c r="EM214" s="810"/>
    </row>
    <row r="215" spans="2:143" ht="12" customHeight="1">
      <c r="B215" s="642"/>
      <c r="C215" s="40">
        <v>260</v>
      </c>
      <c r="D215" s="41" t="s">
        <v>404</v>
      </c>
      <c r="E215" s="42">
        <v>16</v>
      </c>
      <c r="F215" s="66">
        <v>1.32</v>
      </c>
      <c r="G215" s="46">
        <v>2.3</v>
      </c>
      <c r="H215" s="45">
        <v>148</v>
      </c>
      <c r="I215" s="46">
        <f>F215*G215</f>
        <v>3.036</v>
      </c>
      <c r="J215" s="47">
        <f>K215/I215</f>
        <v>56.65349143610013</v>
      </c>
      <c r="K215" s="796">
        <v>172</v>
      </c>
      <c r="L215" s="514"/>
      <c r="M215" s="797"/>
      <c r="N215" s="798" t="s">
        <v>180</v>
      </c>
      <c r="O215" s="799">
        <f>I215*M215</f>
        <v>0</v>
      </c>
      <c r="P215" s="800" t="s">
        <v>445</v>
      </c>
      <c r="Q215" s="801">
        <f>ROUNDUP((S215*(euro)),-2)</f>
        <v>0</v>
      </c>
      <c r="R215" s="802">
        <f>Q215*(1.25)</f>
        <v>0</v>
      </c>
      <c r="S215" s="803">
        <f>ROUNDUP((K215*M215),0)</f>
        <v>0</v>
      </c>
      <c r="T215" s="804">
        <f>ROUNDUP((S215*1.25),0)</f>
        <v>0</v>
      </c>
      <c r="U215" s="49">
        <f t="shared" si="5"/>
        <v>0</v>
      </c>
      <c r="V215" s="187"/>
      <c r="W215" s="187"/>
      <c r="AA215" s="188"/>
      <c r="AB215" s="188"/>
      <c r="AC215" s="188"/>
      <c r="AD215" s="188"/>
      <c r="AE215" s="188"/>
      <c r="AF215" s="188"/>
      <c r="AI215" s="201"/>
      <c r="AJ215" s="201"/>
      <c r="AK215" s="201"/>
      <c r="AL215" s="201"/>
      <c r="AM215" s="201"/>
      <c r="AN215" s="201"/>
      <c r="AO215" s="201"/>
      <c r="BA215" s="810"/>
      <c r="BB215" s="810"/>
      <c r="BC215" s="810"/>
      <c r="BD215" s="810"/>
      <c r="BE215" s="810"/>
      <c r="BF215" s="810"/>
      <c r="BG215" s="807"/>
      <c r="BH215" s="807"/>
      <c r="BI215" s="807"/>
      <c r="BJ215" s="807"/>
      <c r="BK215" s="807"/>
      <c r="BS215" s="813"/>
      <c r="BT215" s="813"/>
      <c r="CG215" s="814"/>
      <c r="CH215" s="814"/>
      <c r="CI215" s="814"/>
      <c r="CJ215" s="814"/>
      <c r="CK215" s="814"/>
      <c r="CL215" s="814"/>
      <c r="CM215" s="814"/>
      <c r="CN215" s="814"/>
      <c r="CO215" s="814"/>
      <c r="CP215" s="814"/>
      <c r="CQ215" s="814"/>
      <c r="CR215" s="814"/>
      <c r="CS215" s="814"/>
      <c r="CT215" s="814"/>
      <c r="CU215" s="814"/>
      <c r="CV215" s="814"/>
      <c r="CW215" s="814"/>
      <c r="CX215" s="815"/>
      <c r="DS215" s="809"/>
      <c r="DT215" s="809"/>
      <c r="DU215" s="809"/>
      <c r="DV215" s="809"/>
      <c r="DW215" s="809"/>
      <c r="DX215" s="809"/>
      <c r="DY215" s="809"/>
      <c r="DZ215" s="809"/>
      <c r="EA215" s="809"/>
      <c r="EI215" s="810"/>
      <c r="EJ215" s="810"/>
      <c r="EK215" s="810"/>
      <c r="EL215" s="810"/>
      <c r="EM215" s="810"/>
    </row>
    <row r="216" spans="2:143" ht="12" customHeight="1">
      <c r="B216" s="642"/>
      <c r="C216" s="40">
        <v>310</v>
      </c>
      <c r="D216" s="41" t="s">
        <v>405</v>
      </c>
      <c r="E216" s="42">
        <v>16</v>
      </c>
      <c r="F216" s="66">
        <v>1.32</v>
      </c>
      <c r="G216" s="46">
        <v>2.3</v>
      </c>
      <c r="H216" s="45">
        <v>173</v>
      </c>
      <c r="I216" s="46">
        <f>F216*G216</f>
        <v>3.036</v>
      </c>
      <c r="J216" s="47">
        <f>K216/I216</f>
        <v>65.5467720685112</v>
      </c>
      <c r="K216" s="796">
        <v>199</v>
      </c>
      <c r="L216" s="514"/>
      <c r="M216" s="797"/>
      <c r="N216" s="798" t="s">
        <v>180</v>
      </c>
      <c r="O216" s="799">
        <f>I216*M216</f>
        <v>0</v>
      </c>
      <c r="P216" s="800" t="s">
        <v>445</v>
      </c>
      <c r="Q216" s="801">
        <f>ROUNDUP((S216*(euro)),-2)</f>
        <v>0</v>
      </c>
      <c r="R216" s="802">
        <f>Q216*(1.25)</f>
        <v>0</v>
      </c>
      <c r="S216" s="803">
        <f>ROUNDUP((K216*M216),0)</f>
        <v>0</v>
      </c>
      <c r="T216" s="804">
        <f>ROUNDUP((S216*1.25),0)</f>
        <v>0</v>
      </c>
      <c r="U216" s="49">
        <f t="shared" si="5"/>
        <v>0</v>
      </c>
      <c r="V216" s="187"/>
      <c r="W216" s="187"/>
      <c r="AA216" s="188"/>
      <c r="AB216" s="188"/>
      <c r="AC216" s="188"/>
      <c r="AD216" s="188"/>
      <c r="AE216" s="188"/>
      <c r="AF216" s="188"/>
      <c r="AI216" s="201"/>
      <c r="AJ216" s="201"/>
      <c r="AK216" s="201"/>
      <c r="AL216" s="201"/>
      <c r="AM216" s="201"/>
      <c r="AN216" s="201"/>
      <c r="AO216" s="201"/>
      <c r="BA216" s="810"/>
      <c r="BB216" s="810"/>
      <c r="BC216" s="810"/>
      <c r="BD216" s="810"/>
      <c r="BE216" s="810"/>
      <c r="BF216" s="810"/>
      <c r="BG216" s="807"/>
      <c r="BH216" s="807"/>
      <c r="BI216" s="807"/>
      <c r="BJ216" s="807"/>
      <c r="BK216" s="807"/>
      <c r="BS216" s="813"/>
      <c r="BT216" s="813"/>
      <c r="CG216" s="814"/>
      <c r="CH216" s="814"/>
      <c r="CI216" s="814"/>
      <c r="CJ216" s="814"/>
      <c r="CK216" s="814"/>
      <c r="CL216" s="814"/>
      <c r="CM216" s="814"/>
      <c r="CN216" s="814"/>
      <c r="CO216" s="814"/>
      <c r="CP216" s="814"/>
      <c r="CQ216" s="814"/>
      <c r="CR216" s="814"/>
      <c r="CS216" s="814"/>
      <c r="CT216" s="814"/>
      <c r="CU216" s="814"/>
      <c r="CV216" s="814"/>
      <c r="CW216" s="814"/>
      <c r="CX216" s="815"/>
      <c r="DS216" s="809"/>
      <c r="DT216" s="809"/>
      <c r="DU216" s="809"/>
      <c r="DV216" s="809"/>
      <c r="DW216" s="809"/>
      <c r="DX216" s="809"/>
      <c r="DY216" s="809"/>
      <c r="DZ216" s="809"/>
      <c r="EA216" s="809"/>
      <c r="EI216" s="810"/>
      <c r="EJ216" s="810"/>
      <c r="EK216" s="810"/>
      <c r="EL216" s="810"/>
      <c r="EM216" s="810"/>
    </row>
    <row r="217" spans="2:143" ht="12" customHeight="1">
      <c r="B217" s="642"/>
      <c r="C217" s="40">
        <v>385</v>
      </c>
      <c r="D217" s="41" t="s">
        <v>406</v>
      </c>
      <c r="E217" s="42">
        <v>16</v>
      </c>
      <c r="F217" s="66">
        <v>1.32</v>
      </c>
      <c r="G217" s="46">
        <v>3.85</v>
      </c>
      <c r="H217" s="45">
        <v>211</v>
      </c>
      <c r="I217" s="46">
        <f>F217*G217</f>
        <v>5.082000000000001</v>
      </c>
      <c r="J217" s="47">
        <f>K217/I217</f>
        <v>47.02872884691066</v>
      </c>
      <c r="K217" s="796">
        <v>239</v>
      </c>
      <c r="L217" s="514"/>
      <c r="M217" s="797"/>
      <c r="N217" s="798" t="s">
        <v>180</v>
      </c>
      <c r="O217" s="799">
        <f>I217*M217</f>
        <v>0</v>
      </c>
      <c r="P217" s="800" t="s">
        <v>445</v>
      </c>
      <c r="Q217" s="801">
        <f>ROUNDUP((S217*(euro)),-2)</f>
        <v>0</v>
      </c>
      <c r="R217" s="802">
        <f>Q217*(1.25)</f>
        <v>0</v>
      </c>
      <c r="S217" s="803">
        <f>ROUNDUP((K217*M217),0)</f>
        <v>0</v>
      </c>
      <c r="T217" s="804">
        <f>ROUNDUP((S217*1.25),0)</f>
        <v>0</v>
      </c>
      <c r="U217" s="49">
        <f t="shared" si="5"/>
        <v>0</v>
      </c>
      <c r="V217" s="187"/>
      <c r="W217" s="187"/>
      <c r="AA217" s="188"/>
      <c r="AB217" s="188"/>
      <c r="AC217" s="188"/>
      <c r="AD217" s="188"/>
      <c r="AE217" s="188"/>
      <c r="AF217" s="188"/>
      <c r="AI217" s="201"/>
      <c r="AJ217" s="201"/>
      <c r="AK217" s="201"/>
      <c r="AL217" s="201"/>
      <c r="AM217" s="201"/>
      <c r="AN217" s="201"/>
      <c r="AO217" s="201"/>
      <c r="BA217" s="810"/>
      <c r="BB217" s="810"/>
      <c r="BC217" s="810"/>
      <c r="BD217" s="810"/>
      <c r="BE217" s="810"/>
      <c r="BF217" s="810"/>
      <c r="BG217" s="807"/>
      <c r="BH217" s="807"/>
      <c r="BI217" s="807"/>
      <c r="BJ217" s="807"/>
      <c r="BK217" s="807"/>
      <c r="BS217" s="813"/>
      <c r="BT217" s="813"/>
      <c r="CG217" s="814"/>
      <c r="CH217" s="814"/>
      <c r="CI217" s="814"/>
      <c r="CJ217" s="814"/>
      <c r="CK217" s="814"/>
      <c r="CL217" s="814"/>
      <c r="CM217" s="814"/>
      <c r="CN217" s="814"/>
      <c r="CO217" s="814"/>
      <c r="CP217" s="814"/>
      <c r="CQ217" s="814"/>
      <c r="CR217" s="814"/>
      <c r="CS217" s="814"/>
      <c r="CT217" s="814"/>
      <c r="CU217" s="814"/>
      <c r="CV217" s="814"/>
      <c r="CW217" s="814"/>
      <c r="CX217" s="815"/>
      <c r="DS217" s="809"/>
      <c r="DT217" s="809"/>
      <c r="DU217" s="809"/>
      <c r="DV217" s="809"/>
      <c r="DW217" s="809"/>
      <c r="DX217" s="809"/>
      <c r="DY217" s="809"/>
      <c r="DZ217" s="809"/>
      <c r="EA217" s="809"/>
      <c r="EI217" s="810"/>
      <c r="EJ217" s="810"/>
      <c r="EK217" s="810"/>
      <c r="EL217" s="810"/>
      <c r="EM217" s="810"/>
    </row>
    <row r="218" spans="2:143" ht="12" customHeight="1">
      <c r="B218" s="642"/>
      <c r="C218" s="40">
        <v>510</v>
      </c>
      <c r="D218" s="41" t="s">
        <v>407</v>
      </c>
      <c r="E218" s="42">
        <v>16</v>
      </c>
      <c r="F218" s="66">
        <v>1.32</v>
      </c>
      <c r="G218" s="46">
        <v>5.1</v>
      </c>
      <c r="H218" s="45">
        <v>275</v>
      </c>
      <c r="I218" s="46">
        <f>F218*G218</f>
        <v>6.732</v>
      </c>
      <c r="J218" s="47">
        <f>K218/I218</f>
        <v>44.711824123588826</v>
      </c>
      <c r="K218" s="796">
        <v>301</v>
      </c>
      <c r="L218" s="514"/>
      <c r="M218" s="797"/>
      <c r="N218" s="798" t="s">
        <v>180</v>
      </c>
      <c r="O218" s="799">
        <f>I218*M218</f>
        <v>0</v>
      </c>
      <c r="P218" s="800" t="s">
        <v>445</v>
      </c>
      <c r="Q218" s="801">
        <f>ROUNDUP((S218*(euro)),-2)</f>
        <v>0</v>
      </c>
      <c r="R218" s="802">
        <f>Q218*(1.25)</f>
        <v>0</v>
      </c>
      <c r="S218" s="803">
        <f>ROUNDUP((K218*M218),0)</f>
        <v>0</v>
      </c>
      <c r="T218" s="804">
        <f>ROUNDUP((S218*1.25),0)</f>
        <v>0</v>
      </c>
      <c r="U218" s="49">
        <f t="shared" si="5"/>
        <v>0</v>
      </c>
      <c r="V218" s="187"/>
      <c r="W218" s="187"/>
      <c r="AA218" s="188"/>
      <c r="AB218" s="188"/>
      <c r="AC218" s="188"/>
      <c r="AD218" s="188"/>
      <c r="AE218" s="188"/>
      <c r="AF218" s="188"/>
      <c r="AI218" s="201"/>
      <c r="AJ218" s="201"/>
      <c r="AK218" s="201"/>
      <c r="AL218" s="201"/>
      <c r="AM218" s="201"/>
      <c r="AN218" s="201"/>
      <c r="AO218" s="201"/>
      <c r="BA218" s="810"/>
      <c r="BB218" s="810"/>
      <c r="BC218" s="810"/>
      <c r="BD218" s="810"/>
      <c r="BE218" s="810"/>
      <c r="BF218" s="810"/>
      <c r="BG218" s="807"/>
      <c r="BH218" s="807"/>
      <c r="BI218" s="807"/>
      <c r="BJ218" s="807"/>
      <c r="BK218" s="807"/>
      <c r="BS218" s="813"/>
      <c r="BT218" s="813"/>
      <c r="CG218" s="814"/>
      <c r="CH218" s="814"/>
      <c r="CI218" s="814"/>
      <c r="CJ218" s="814"/>
      <c r="CK218" s="814"/>
      <c r="CL218" s="814"/>
      <c r="CM218" s="814"/>
      <c r="CN218" s="814"/>
      <c r="CO218" s="814"/>
      <c r="CP218" s="814"/>
      <c r="CQ218" s="814"/>
      <c r="CR218" s="814"/>
      <c r="CS218" s="814"/>
      <c r="CT218" s="814"/>
      <c r="CU218" s="814"/>
      <c r="CV218" s="814"/>
      <c r="CW218" s="814"/>
      <c r="CX218" s="815"/>
      <c r="DS218" s="809"/>
      <c r="DT218" s="809"/>
      <c r="DU218" s="809"/>
      <c r="DV218" s="809"/>
      <c r="DW218" s="809"/>
      <c r="DX218" s="809"/>
      <c r="DY218" s="809"/>
      <c r="DZ218" s="809"/>
      <c r="EA218" s="809"/>
      <c r="EI218" s="810"/>
      <c r="EJ218" s="810"/>
      <c r="EK218" s="810"/>
      <c r="EL218" s="810"/>
      <c r="EM218" s="810"/>
    </row>
    <row r="219" spans="1:143" ht="12" customHeight="1">
      <c r="A219" s="564" t="s">
        <v>721</v>
      </c>
      <c r="C219" s="40"/>
      <c r="D219" s="40"/>
      <c r="E219" s="40"/>
      <c r="F219" s="40"/>
      <c r="G219" s="184"/>
      <c r="H219" s="40"/>
      <c r="I219" s="512"/>
      <c r="J219" s="736" t="s">
        <v>720</v>
      </c>
      <c r="K219" s="512"/>
      <c r="L219" s="37"/>
      <c r="M219" s="37"/>
      <c r="N219" s="1091"/>
      <c r="O219" s="1091">
        <f>SUM(O196:O218)</f>
        <v>0</v>
      </c>
      <c r="P219" s="186"/>
      <c r="Q219" s="185"/>
      <c r="R219" s="41"/>
      <c r="S219" s="185"/>
      <c r="T219" s="41"/>
      <c r="V219" s="187"/>
      <c r="W219" s="187"/>
      <c r="X219" s="188"/>
      <c r="Y219" s="188"/>
      <c r="Z219" s="188"/>
      <c r="AA219" s="188"/>
      <c r="AB219" s="188"/>
      <c r="AC219" s="188"/>
      <c r="AD219" s="188"/>
      <c r="AE219" s="188"/>
      <c r="AF219" s="188"/>
      <c r="AG219" s="187"/>
      <c r="AH219" s="187"/>
      <c r="AI219" s="187"/>
      <c r="AJ219" s="187"/>
      <c r="AK219" s="187"/>
      <c r="AL219" s="187"/>
      <c r="AM219" s="187"/>
      <c r="AN219" s="187"/>
      <c r="AO219" s="187"/>
      <c r="AP219" s="189"/>
      <c r="AQ219" s="189"/>
      <c r="AR219" s="189"/>
      <c r="AS219" s="189"/>
      <c r="AV219" s="189"/>
      <c r="AY219" s="811"/>
      <c r="AZ219" s="811"/>
      <c r="BA219" s="811"/>
      <c r="BB219" s="811"/>
      <c r="BC219" s="811"/>
      <c r="BD219" s="811"/>
      <c r="BE219" s="811"/>
      <c r="BF219" s="811"/>
      <c r="BG219" s="811"/>
      <c r="BH219" s="811"/>
      <c r="BI219" s="190"/>
      <c r="BJ219" s="812"/>
      <c r="BK219" s="812"/>
      <c r="BL219" s="812"/>
      <c r="BM219" s="812"/>
      <c r="BN219" s="812"/>
      <c r="BO219" s="812"/>
      <c r="BP219" s="813"/>
      <c r="BQ219" s="813"/>
      <c r="BR219" s="813"/>
      <c r="BS219" s="813"/>
      <c r="BT219" s="813"/>
      <c r="BU219" s="806"/>
      <c r="BV219" s="806"/>
      <c r="BW219" s="806"/>
      <c r="BX219" s="806"/>
      <c r="BY219" s="806"/>
      <c r="BZ219" s="806"/>
      <c r="CA219" s="806"/>
      <c r="CB219" s="805"/>
      <c r="CC219" s="805"/>
      <c r="CD219" s="805"/>
      <c r="CE219" s="805"/>
      <c r="CF219" s="814"/>
      <c r="CG219" s="814"/>
      <c r="CH219" s="814"/>
      <c r="CI219" s="814"/>
      <c r="CJ219" s="814"/>
      <c r="CK219" s="814"/>
      <c r="CL219" s="814"/>
      <c r="CM219" s="814"/>
      <c r="CN219" s="814"/>
      <c r="CO219" s="814"/>
      <c r="CP219" s="814"/>
      <c r="CQ219" s="814"/>
      <c r="CR219" s="814"/>
      <c r="CS219" s="814"/>
      <c r="CT219" s="814"/>
      <c r="CU219" s="814"/>
      <c r="CV219" s="814"/>
      <c r="CW219" s="814"/>
      <c r="CX219" s="815"/>
      <c r="CY219" s="807"/>
      <c r="CZ219" s="807"/>
      <c r="DA219" s="807"/>
      <c r="DB219" s="807"/>
      <c r="DC219" s="807"/>
      <c r="DD219" s="807"/>
      <c r="DE219" s="807"/>
      <c r="DF219" s="807"/>
      <c r="DG219" s="807"/>
      <c r="DH219" s="807"/>
      <c r="DI219" s="807"/>
      <c r="DJ219" s="807"/>
      <c r="DK219" s="807"/>
      <c r="DL219" s="807"/>
      <c r="DM219" s="807"/>
      <c r="DN219" s="807"/>
      <c r="DO219" s="807"/>
      <c r="DP219" s="807"/>
      <c r="DQ219" s="808"/>
      <c r="DR219" s="809"/>
      <c r="DS219" s="809"/>
      <c r="DT219" s="809"/>
      <c r="DU219" s="809"/>
      <c r="DV219" s="809"/>
      <c r="DW219" s="809"/>
      <c r="DX219" s="809"/>
      <c r="DY219" s="809"/>
      <c r="DZ219" s="809"/>
      <c r="EA219" s="809"/>
      <c r="EB219" s="810"/>
      <c r="EC219" s="810"/>
      <c r="ED219" s="810"/>
      <c r="EE219" s="810"/>
      <c r="EF219" s="810"/>
      <c r="EG219" s="810"/>
      <c r="EH219" s="810"/>
      <c r="EI219" s="810"/>
      <c r="EJ219" s="810"/>
      <c r="EK219" s="810"/>
      <c r="EL219" s="810"/>
      <c r="EM219" s="810"/>
    </row>
    <row r="220" spans="2:72" ht="6" customHeight="1">
      <c r="B220" s="204"/>
      <c r="C220" s="81"/>
      <c r="D220" s="81"/>
      <c r="E220" s="81"/>
      <c r="F220" s="81"/>
      <c r="G220" s="205"/>
      <c r="H220" s="81"/>
      <c r="I220" s="205"/>
      <c r="J220" s="81"/>
      <c r="K220" s="81"/>
      <c r="L220" s="90"/>
      <c r="M220" s="90"/>
      <c r="N220" s="81"/>
      <c r="O220" s="206"/>
      <c r="P220" s="207"/>
      <c r="Q220" s="206"/>
      <c r="R220" s="81"/>
      <c r="S220" s="206"/>
      <c r="T220" s="81"/>
      <c r="BP220" s="141"/>
      <c r="BQ220" s="141"/>
      <c r="BR220" s="141"/>
      <c r="BS220" s="141"/>
      <c r="BT220" s="141"/>
    </row>
    <row r="221" spans="2:72" ht="12" customHeight="1">
      <c r="B221" s="208"/>
      <c r="L221" s="1"/>
      <c r="M221" s="1"/>
      <c r="BP221" s="141"/>
      <c r="BQ221" s="141"/>
      <c r="BR221" s="141"/>
      <c r="BS221" s="141"/>
      <c r="BT221" s="141"/>
    </row>
    <row r="222" spans="2:72" ht="12" customHeight="1">
      <c r="B222" s="208"/>
      <c r="L222" s="1"/>
      <c r="M222" s="1"/>
      <c r="BP222" s="141"/>
      <c r="BQ222" s="141"/>
      <c r="BR222" s="141"/>
      <c r="BS222" s="141"/>
      <c r="BT222" s="141"/>
    </row>
    <row r="223" spans="2:72" ht="45" customHeight="1" thickBot="1">
      <c r="B223" s="209" t="s">
        <v>652</v>
      </c>
      <c r="C223" s="210"/>
      <c r="D223" s="622" t="s">
        <v>633</v>
      </c>
      <c r="E223" s="622"/>
      <c r="F223" s="622"/>
      <c r="G223" s="622"/>
      <c r="H223" s="622"/>
      <c r="I223" s="622"/>
      <c r="J223" s="622"/>
      <c r="K223" s="622"/>
      <c r="L223" s="91"/>
      <c r="M223" s="91"/>
      <c r="N223" s="82"/>
      <c r="O223" s="211"/>
      <c r="P223" s="212"/>
      <c r="Q223" s="82"/>
      <c r="R223" s="82"/>
      <c r="S223" s="82"/>
      <c r="T223" s="82"/>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P223" s="141"/>
      <c r="BQ223" s="141"/>
      <c r="BR223" s="141"/>
      <c r="BS223" s="141"/>
      <c r="BT223" s="141"/>
    </row>
    <row r="224" spans="2:72" ht="12" customHeight="1" thickTop="1">
      <c r="B224" s="208"/>
      <c r="L224" s="1"/>
      <c r="M224" s="1"/>
      <c r="BP224" s="141"/>
      <c r="BQ224" s="141"/>
      <c r="BR224" s="141"/>
      <c r="BS224" s="141"/>
      <c r="BT224" s="141"/>
    </row>
    <row r="225" spans="2:72" ht="20.25" customHeight="1">
      <c r="B225" s="634" t="s">
        <v>807</v>
      </c>
      <c r="C225" s="83" t="s">
        <v>73</v>
      </c>
      <c r="D225" s="83"/>
      <c r="E225" s="83"/>
      <c r="F225" s="83"/>
      <c r="G225" s="214"/>
      <c r="H225" s="83"/>
      <c r="I225" s="214"/>
      <c r="J225" s="83"/>
      <c r="K225" s="83"/>
      <c r="L225" s="92"/>
      <c r="M225" s="92"/>
      <c r="N225" s="83"/>
      <c r="O225" s="215"/>
      <c r="P225" s="216"/>
      <c r="Q225" s="83"/>
      <c r="R225" s="83"/>
      <c r="S225" s="83"/>
      <c r="T225" s="83"/>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P225" s="141"/>
      <c r="BQ225" s="141"/>
      <c r="BR225" s="141"/>
      <c r="BS225" s="141"/>
      <c r="BT225" s="141"/>
    </row>
    <row r="226" spans="2:72" ht="12" customHeight="1">
      <c r="B226" s="634"/>
      <c r="L226" s="1"/>
      <c r="M226" s="1"/>
      <c r="BP226" s="141"/>
      <c r="BQ226" s="141"/>
      <c r="BR226" s="141"/>
      <c r="BS226" s="141"/>
      <c r="BT226" s="141"/>
    </row>
    <row r="227" spans="2:143" ht="29.25" customHeight="1">
      <c r="B227" s="634"/>
      <c r="D227" s="451" t="s">
        <v>174</v>
      </c>
      <c r="E227" s="194" t="s">
        <v>301</v>
      </c>
      <c r="F227" s="194" t="s">
        <v>232</v>
      </c>
      <c r="G227" s="195" t="s">
        <v>231</v>
      </c>
      <c r="H227" s="196" t="s">
        <v>234</v>
      </c>
      <c r="I227" s="197" t="s">
        <v>179</v>
      </c>
      <c r="J227" s="196" t="s">
        <v>235</v>
      </c>
      <c r="K227" s="196" t="s">
        <v>322</v>
      </c>
      <c r="L227" s="516"/>
      <c r="M227" s="816"/>
      <c r="N227" s="817"/>
      <c r="O227" s="832" t="s">
        <v>236</v>
      </c>
      <c r="P227" s="833"/>
      <c r="Q227" s="834" t="s">
        <v>237</v>
      </c>
      <c r="R227" s="834" t="s">
        <v>238</v>
      </c>
      <c r="S227" s="835" t="s">
        <v>239</v>
      </c>
      <c r="T227" s="835" t="s">
        <v>240</v>
      </c>
      <c r="V227" s="198"/>
      <c r="Y227" s="198"/>
      <c r="Z227" s="198"/>
      <c r="AA227" s="198"/>
      <c r="AB227" s="198"/>
      <c r="AC227" s="198"/>
      <c r="AD227" s="198"/>
      <c r="AE227" s="198"/>
      <c r="AF227" s="198"/>
      <c r="AZ227" s="198"/>
      <c r="BA227" s="198"/>
      <c r="BB227" s="198"/>
      <c r="BC227" s="198"/>
      <c r="BD227" s="198"/>
      <c r="BE227" s="198"/>
      <c r="BF227" s="198"/>
      <c r="BG227" s="198"/>
      <c r="BH227" s="198"/>
      <c r="BS227" s="836"/>
      <c r="BT227" s="836"/>
      <c r="BU227" s="836"/>
      <c r="BV227" s="836"/>
      <c r="BW227" s="836"/>
      <c r="BX227" s="836"/>
      <c r="BY227" s="836"/>
      <c r="CG227" s="837"/>
      <c r="CH227" s="837"/>
      <c r="CI227" s="837"/>
      <c r="CJ227" s="837"/>
      <c r="CK227" s="837"/>
      <c r="CL227" s="837"/>
      <c r="CM227" s="837"/>
      <c r="CN227" s="837"/>
      <c r="CO227" s="837"/>
      <c r="CP227" s="837"/>
      <c r="CQ227" s="837"/>
      <c r="CR227" s="837"/>
      <c r="CS227" s="837"/>
      <c r="CT227" s="837"/>
      <c r="CU227" s="837"/>
      <c r="CV227" s="837"/>
      <c r="CW227" s="837"/>
      <c r="CX227" s="837"/>
      <c r="DB227" s="837"/>
      <c r="DC227" s="837"/>
      <c r="DD227" s="837"/>
      <c r="DE227" s="837"/>
      <c r="DF227" s="837"/>
      <c r="DG227" s="837"/>
      <c r="DH227" s="837"/>
      <c r="DI227" s="837"/>
      <c r="DJ227" s="837"/>
      <c r="DK227" s="837"/>
      <c r="DL227" s="837"/>
      <c r="DM227" s="837"/>
      <c r="DN227" s="837"/>
      <c r="DO227" s="837"/>
      <c r="DP227" s="837"/>
      <c r="DQ227" s="813"/>
      <c r="EC227" s="836"/>
      <c r="ED227" s="836"/>
      <c r="EE227" s="836"/>
      <c r="EF227" s="836"/>
      <c r="EG227" s="836"/>
      <c r="EH227" s="836"/>
      <c r="EI227" s="836"/>
      <c r="EJ227" s="836"/>
      <c r="EK227" s="836"/>
      <c r="EL227" s="836"/>
      <c r="EM227" s="836"/>
    </row>
    <row r="228" spans="2:143" ht="12" customHeight="1">
      <c r="B228" s="634"/>
      <c r="D228" s="303" t="s">
        <v>72</v>
      </c>
      <c r="E228" s="452" t="s">
        <v>632</v>
      </c>
      <c r="F228" s="194"/>
      <c r="G228" s="195"/>
      <c r="H228" s="196"/>
      <c r="I228" s="197"/>
      <c r="J228" s="196"/>
      <c r="K228" s="196"/>
      <c r="L228" s="516"/>
      <c r="M228" s="816"/>
      <c r="N228" s="775"/>
      <c r="O228" s="832"/>
      <c r="P228" s="833"/>
      <c r="Q228" s="834"/>
      <c r="R228" s="834"/>
      <c r="S228" s="838"/>
      <c r="T228" s="838"/>
      <c r="V228" s="198"/>
      <c r="Y228" s="198"/>
      <c r="Z228" s="198"/>
      <c r="AA228" s="198"/>
      <c r="AB228" s="198"/>
      <c r="AC228" s="198"/>
      <c r="AD228" s="198"/>
      <c r="AE228" s="198"/>
      <c r="AF228" s="198"/>
      <c r="AZ228" s="198"/>
      <c r="BA228" s="198"/>
      <c r="BB228" s="198"/>
      <c r="BC228" s="198"/>
      <c r="BD228" s="198"/>
      <c r="BE228" s="198"/>
      <c r="BF228" s="198"/>
      <c r="BG228" s="198"/>
      <c r="BH228" s="198"/>
      <c r="BS228" s="836"/>
      <c r="BT228" s="836"/>
      <c r="BU228" s="836"/>
      <c r="BV228" s="836"/>
      <c r="BW228" s="836"/>
      <c r="BX228" s="836"/>
      <c r="BY228" s="836"/>
      <c r="CG228" s="837"/>
      <c r="CH228" s="837"/>
      <c r="CI228" s="837"/>
      <c r="CJ228" s="837"/>
      <c r="CK228" s="837"/>
      <c r="CL228" s="837"/>
      <c r="CM228" s="837"/>
      <c r="CN228" s="837"/>
      <c r="CO228" s="837"/>
      <c r="CP228" s="837"/>
      <c r="CQ228" s="837"/>
      <c r="CR228" s="837"/>
      <c r="CS228" s="837"/>
      <c r="CT228" s="837"/>
      <c r="CU228" s="837"/>
      <c r="CV228" s="837"/>
      <c r="CW228" s="837"/>
      <c r="CX228" s="837"/>
      <c r="DB228" s="837"/>
      <c r="DC228" s="837"/>
      <c r="DD228" s="837"/>
      <c r="DE228" s="837"/>
      <c r="DF228" s="837"/>
      <c r="DG228" s="837"/>
      <c r="DH228" s="837"/>
      <c r="DI228" s="837"/>
      <c r="DJ228" s="837"/>
      <c r="DK228" s="837"/>
      <c r="DL228" s="837"/>
      <c r="DM228" s="837"/>
      <c r="DN228" s="837"/>
      <c r="DO228" s="837"/>
      <c r="DP228" s="837"/>
      <c r="DQ228" s="813"/>
      <c r="EC228" s="836"/>
      <c r="ED228" s="836"/>
      <c r="EE228" s="836"/>
      <c r="EF228" s="836"/>
      <c r="EG228" s="836"/>
      <c r="EH228" s="836"/>
      <c r="EI228" s="836"/>
      <c r="EJ228" s="836"/>
      <c r="EK228" s="836"/>
      <c r="EL228" s="836"/>
      <c r="EM228" s="836"/>
    </row>
    <row r="229" spans="2:143" ht="12" customHeight="1">
      <c r="B229" s="634"/>
      <c r="C229" s="40">
        <v>230</v>
      </c>
      <c r="D229" s="41" t="s">
        <v>297</v>
      </c>
      <c r="E229" s="42">
        <v>7</v>
      </c>
      <c r="F229" s="66">
        <v>1.32</v>
      </c>
      <c r="G229" s="44">
        <v>2.3</v>
      </c>
      <c r="H229" s="45">
        <v>63</v>
      </c>
      <c r="I229" s="46">
        <f>F229*G229</f>
        <v>3.036</v>
      </c>
      <c r="J229" s="47">
        <f aca="true" t="shared" si="6" ref="J229:J248">K229/I229</f>
        <v>29.64426877470356</v>
      </c>
      <c r="K229" s="839">
        <v>90</v>
      </c>
      <c r="L229" s="514"/>
      <c r="M229" s="797"/>
      <c r="N229" s="798" t="s">
        <v>180</v>
      </c>
      <c r="O229" s="799">
        <f aca="true" t="shared" si="7" ref="O229:O248">I229*M229</f>
        <v>0</v>
      </c>
      <c r="P229" s="800" t="s">
        <v>445</v>
      </c>
      <c r="Q229" s="840">
        <f aca="true" t="shared" si="8" ref="Q229:Q248">ROUNDUP((S229*(euro)),-2)</f>
        <v>0</v>
      </c>
      <c r="R229" s="802">
        <f aca="true" t="shared" si="9" ref="R229:R248">Q229*(1.25)</f>
        <v>0</v>
      </c>
      <c r="S229" s="841">
        <f aca="true" t="shared" si="10" ref="S229:S248">ROUNDUP((K229*M229),0)</f>
        <v>0</v>
      </c>
      <c r="T229" s="804">
        <f aca="true" t="shared" si="11" ref="T229:T248">ROUNDUP((S229*1.25),0)</f>
        <v>0</v>
      </c>
      <c r="U229" s="49">
        <f aca="true" t="shared" si="12" ref="U229:U248">H229*M229</f>
        <v>0</v>
      </c>
      <c r="V229" s="189"/>
      <c r="Y229" s="188"/>
      <c r="Z229" s="188"/>
      <c r="AA229" s="188"/>
      <c r="AB229" s="188"/>
      <c r="AC229" s="188"/>
      <c r="AD229" s="188"/>
      <c r="AE229" s="188"/>
      <c r="AF229" s="188"/>
      <c r="AZ229" s="810"/>
      <c r="BA229" s="810"/>
      <c r="BB229" s="810"/>
      <c r="BC229" s="810"/>
      <c r="BD229" s="810"/>
      <c r="BE229" s="810"/>
      <c r="BF229" s="810"/>
      <c r="BG229" s="810"/>
      <c r="BH229" s="810"/>
      <c r="BS229" s="809"/>
      <c r="BT229" s="809"/>
      <c r="BU229" s="809"/>
      <c r="BV229" s="809"/>
      <c r="BW229" s="809"/>
      <c r="BX229" s="809"/>
      <c r="BY229" s="809"/>
      <c r="CG229" s="814"/>
      <c r="CH229" s="814"/>
      <c r="CI229" s="814"/>
      <c r="CJ229" s="814"/>
      <c r="CK229" s="814"/>
      <c r="CL229" s="814"/>
      <c r="CM229" s="814"/>
      <c r="CN229" s="814"/>
      <c r="CO229" s="814"/>
      <c r="CP229" s="814"/>
      <c r="CQ229" s="814"/>
      <c r="CR229" s="814"/>
      <c r="CS229" s="814"/>
      <c r="CT229" s="814"/>
      <c r="CU229" s="814"/>
      <c r="CV229" s="814"/>
      <c r="CW229" s="814"/>
      <c r="CX229" s="815"/>
      <c r="DB229" s="807"/>
      <c r="DC229" s="807"/>
      <c r="DD229" s="807"/>
      <c r="DE229" s="807"/>
      <c r="DF229" s="807"/>
      <c r="DG229" s="807"/>
      <c r="DH229" s="807"/>
      <c r="DI229" s="807"/>
      <c r="DJ229" s="807"/>
      <c r="DK229" s="807"/>
      <c r="DL229" s="807"/>
      <c r="DM229" s="807"/>
      <c r="DN229" s="807"/>
      <c r="DO229" s="807"/>
      <c r="DP229" s="807"/>
      <c r="DQ229" s="808"/>
      <c r="EC229" s="810"/>
      <c r="ED229" s="810"/>
      <c r="EE229" s="810"/>
      <c r="EF229" s="810"/>
      <c r="EG229" s="810"/>
      <c r="EH229" s="810"/>
      <c r="EI229" s="810"/>
      <c r="EJ229" s="810"/>
      <c r="EK229" s="810"/>
      <c r="EL229" s="810"/>
      <c r="EM229" s="810"/>
    </row>
    <row r="230" spans="2:143" ht="12" customHeight="1">
      <c r="B230" s="634"/>
      <c r="C230" s="5"/>
      <c r="D230" s="41" t="s">
        <v>298</v>
      </c>
      <c r="E230" s="3"/>
      <c r="F230" s="43">
        <f>1.32-(1*0.33)</f>
        <v>0.99</v>
      </c>
      <c r="G230" s="44"/>
      <c r="H230" s="45">
        <v>48</v>
      </c>
      <c r="I230" s="46">
        <f>F230*G229</f>
        <v>2.2769999999999997</v>
      </c>
      <c r="J230" s="47">
        <f t="shared" si="6"/>
        <v>30.303030303030308</v>
      </c>
      <c r="K230" s="796">
        <v>69</v>
      </c>
      <c r="L230" s="514"/>
      <c r="M230" s="797"/>
      <c r="N230" s="798" t="s">
        <v>180</v>
      </c>
      <c r="O230" s="799">
        <f t="shared" si="7"/>
        <v>0</v>
      </c>
      <c r="P230" s="800" t="s">
        <v>445</v>
      </c>
      <c r="Q230" s="840">
        <f t="shared" si="8"/>
        <v>0</v>
      </c>
      <c r="R230" s="802">
        <f t="shared" si="9"/>
        <v>0</v>
      </c>
      <c r="S230" s="841">
        <f t="shared" si="10"/>
        <v>0</v>
      </c>
      <c r="T230" s="804">
        <f t="shared" si="11"/>
        <v>0</v>
      </c>
      <c r="U230" s="49">
        <f t="shared" si="12"/>
        <v>0</v>
      </c>
      <c r="V230" s="189"/>
      <c r="Y230" s="188"/>
      <c r="Z230" s="188"/>
      <c r="AA230" s="188"/>
      <c r="AB230" s="188"/>
      <c r="AC230" s="188"/>
      <c r="AD230" s="188"/>
      <c r="AE230" s="188"/>
      <c r="AF230" s="188"/>
      <c r="AZ230" s="811"/>
      <c r="BA230" s="811"/>
      <c r="BB230" s="811"/>
      <c r="BC230" s="811"/>
      <c r="BD230" s="811"/>
      <c r="BE230" s="811"/>
      <c r="BF230" s="811"/>
      <c r="BG230" s="811"/>
      <c r="BH230" s="811"/>
      <c r="BS230" s="809"/>
      <c r="BT230" s="809"/>
      <c r="BU230" s="809"/>
      <c r="BV230" s="809"/>
      <c r="BW230" s="809"/>
      <c r="BX230" s="809"/>
      <c r="BY230" s="809"/>
      <c r="CG230" s="814"/>
      <c r="CH230" s="814"/>
      <c r="CI230" s="814"/>
      <c r="CJ230" s="814"/>
      <c r="CK230" s="814"/>
      <c r="CL230" s="814"/>
      <c r="CM230" s="814"/>
      <c r="CN230" s="814"/>
      <c r="CO230" s="814"/>
      <c r="CP230" s="814"/>
      <c r="CQ230" s="814"/>
      <c r="CR230" s="814"/>
      <c r="CS230" s="814"/>
      <c r="CT230" s="814"/>
      <c r="CU230" s="814"/>
      <c r="CV230" s="814"/>
      <c r="CW230" s="814"/>
      <c r="CX230" s="815"/>
      <c r="DB230" s="807"/>
      <c r="DC230" s="807"/>
      <c r="DD230" s="807"/>
      <c r="DE230" s="807"/>
      <c r="DF230" s="807"/>
      <c r="DG230" s="807"/>
      <c r="DH230" s="807"/>
      <c r="DI230" s="807"/>
      <c r="DJ230" s="807"/>
      <c r="DK230" s="807"/>
      <c r="DL230" s="807"/>
      <c r="DM230" s="807"/>
      <c r="DN230" s="807"/>
      <c r="DO230" s="807"/>
      <c r="DP230" s="807"/>
      <c r="DQ230" s="808"/>
      <c r="EC230" s="810"/>
      <c r="ED230" s="810"/>
      <c r="EE230" s="810"/>
      <c r="EF230" s="810"/>
      <c r="EG230" s="810"/>
      <c r="EH230" s="810"/>
      <c r="EI230" s="810"/>
      <c r="EJ230" s="810"/>
      <c r="EK230" s="810"/>
      <c r="EL230" s="810"/>
      <c r="EM230" s="810"/>
    </row>
    <row r="231" spans="2:143" ht="12" customHeight="1">
      <c r="B231" s="634"/>
      <c r="C231" s="5"/>
      <c r="D231" s="41" t="s">
        <v>299</v>
      </c>
      <c r="E231" s="3"/>
      <c r="F231" s="43">
        <f>1.32-(2*0.33)</f>
        <v>0.66</v>
      </c>
      <c r="G231" s="44"/>
      <c r="H231" s="45">
        <v>33</v>
      </c>
      <c r="I231" s="46">
        <f>F231*G229</f>
        <v>1.518</v>
      </c>
      <c r="J231" s="47">
        <f t="shared" si="6"/>
        <v>31.620553359683793</v>
      </c>
      <c r="K231" s="796">
        <v>48</v>
      </c>
      <c r="L231" s="514"/>
      <c r="M231" s="797"/>
      <c r="N231" s="798" t="s">
        <v>180</v>
      </c>
      <c r="O231" s="799">
        <f t="shared" si="7"/>
        <v>0</v>
      </c>
      <c r="P231" s="800" t="s">
        <v>445</v>
      </c>
      <c r="Q231" s="840">
        <f t="shared" si="8"/>
        <v>0</v>
      </c>
      <c r="R231" s="802">
        <f t="shared" si="9"/>
        <v>0</v>
      </c>
      <c r="S231" s="841">
        <f t="shared" si="10"/>
        <v>0</v>
      </c>
      <c r="T231" s="804">
        <f t="shared" si="11"/>
        <v>0</v>
      </c>
      <c r="U231" s="49">
        <f t="shared" si="12"/>
        <v>0</v>
      </c>
      <c r="V231" s="189"/>
      <c r="Y231" s="188"/>
      <c r="Z231" s="188"/>
      <c r="AA231" s="188"/>
      <c r="AB231" s="188"/>
      <c r="AC231" s="188"/>
      <c r="AD231" s="188"/>
      <c r="AE231" s="188"/>
      <c r="AF231" s="188"/>
      <c r="AZ231" s="811"/>
      <c r="BA231" s="811"/>
      <c r="BB231" s="811"/>
      <c r="BC231" s="811"/>
      <c r="BD231" s="811"/>
      <c r="BE231" s="811"/>
      <c r="BF231" s="811"/>
      <c r="BG231" s="811"/>
      <c r="BH231" s="811"/>
      <c r="BS231" s="809"/>
      <c r="BT231" s="809"/>
      <c r="BU231" s="809"/>
      <c r="BV231" s="809"/>
      <c r="BW231" s="809"/>
      <c r="BX231" s="809"/>
      <c r="BY231" s="809"/>
      <c r="CG231" s="814"/>
      <c r="CH231" s="814"/>
      <c r="CI231" s="814"/>
      <c r="CJ231" s="814"/>
      <c r="CK231" s="814"/>
      <c r="CL231" s="814"/>
      <c r="CM231" s="814"/>
      <c r="CN231" s="814"/>
      <c r="CO231" s="814"/>
      <c r="CP231" s="814"/>
      <c r="CQ231" s="814"/>
      <c r="CR231" s="814"/>
      <c r="CS231" s="814"/>
      <c r="CT231" s="814"/>
      <c r="CU231" s="814"/>
      <c r="CV231" s="814"/>
      <c r="CW231" s="814"/>
      <c r="CX231" s="815"/>
      <c r="DB231" s="807"/>
      <c r="DC231" s="807"/>
      <c r="DD231" s="807"/>
      <c r="DE231" s="807"/>
      <c r="DF231" s="807"/>
      <c r="DG231" s="807"/>
      <c r="DH231" s="807"/>
      <c r="DI231" s="807"/>
      <c r="DJ231" s="807"/>
      <c r="DK231" s="807"/>
      <c r="DL231" s="807"/>
      <c r="DM231" s="807"/>
      <c r="DN231" s="807"/>
      <c r="DO231" s="807"/>
      <c r="DP231" s="807"/>
      <c r="DQ231" s="808"/>
      <c r="EC231" s="810"/>
      <c r="ED231" s="810"/>
      <c r="EE231" s="810"/>
      <c r="EF231" s="810"/>
      <c r="EG231" s="810"/>
      <c r="EH231" s="810"/>
      <c r="EI231" s="810"/>
      <c r="EJ231" s="810"/>
      <c r="EK231" s="810"/>
      <c r="EL231" s="810"/>
      <c r="EM231" s="810"/>
    </row>
    <row r="232" spans="2:143" ht="12" customHeight="1">
      <c r="B232" s="634"/>
      <c r="D232" s="41" t="s">
        <v>300</v>
      </c>
      <c r="F232" s="43">
        <f>1.32-(3*0.33)</f>
        <v>0.33000000000000007</v>
      </c>
      <c r="G232" s="44"/>
      <c r="H232" s="45">
        <v>21</v>
      </c>
      <c r="I232" s="46">
        <f>F232*G229</f>
        <v>0.7590000000000001</v>
      </c>
      <c r="J232" s="47">
        <f t="shared" si="6"/>
        <v>36.89064558629775</v>
      </c>
      <c r="K232" s="796">
        <v>28</v>
      </c>
      <c r="L232" s="514"/>
      <c r="M232" s="797"/>
      <c r="N232" s="798" t="s">
        <v>180</v>
      </c>
      <c r="O232" s="799">
        <f t="shared" si="7"/>
        <v>0</v>
      </c>
      <c r="P232" s="800" t="s">
        <v>445</v>
      </c>
      <c r="Q232" s="840">
        <f t="shared" si="8"/>
        <v>0</v>
      </c>
      <c r="R232" s="802">
        <f t="shared" si="9"/>
        <v>0</v>
      </c>
      <c r="S232" s="841">
        <f t="shared" si="10"/>
        <v>0</v>
      </c>
      <c r="T232" s="804">
        <f t="shared" si="11"/>
        <v>0</v>
      </c>
      <c r="U232" s="49">
        <f t="shared" si="12"/>
        <v>0</v>
      </c>
      <c r="V232" s="189"/>
      <c r="Y232" s="188"/>
      <c r="Z232" s="188"/>
      <c r="AA232" s="188"/>
      <c r="AB232" s="188"/>
      <c r="AC232" s="188"/>
      <c r="AD232" s="188"/>
      <c r="AE232" s="188"/>
      <c r="AF232" s="188"/>
      <c r="AZ232" s="811"/>
      <c r="BA232" s="811"/>
      <c r="BB232" s="811"/>
      <c r="BC232" s="811"/>
      <c r="BD232" s="811"/>
      <c r="BE232" s="811"/>
      <c r="BF232" s="811"/>
      <c r="BG232" s="811"/>
      <c r="BH232" s="811"/>
      <c r="BS232" s="809"/>
      <c r="BT232" s="809"/>
      <c r="BU232" s="809"/>
      <c r="BV232" s="809"/>
      <c r="BW232" s="809"/>
      <c r="BX232" s="809"/>
      <c r="BY232" s="809"/>
      <c r="CG232" s="814"/>
      <c r="CH232" s="814"/>
      <c r="CI232" s="814"/>
      <c r="CJ232" s="814"/>
      <c r="CK232" s="814"/>
      <c r="CL232" s="814"/>
      <c r="CM232" s="814"/>
      <c r="CN232" s="814"/>
      <c r="CO232" s="814"/>
      <c r="CP232" s="814"/>
      <c r="CQ232" s="814"/>
      <c r="CR232" s="814"/>
      <c r="CS232" s="814"/>
      <c r="CT232" s="814"/>
      <c r="CU232" s="814"/>
      <c r="CV232" s="814"/>
      <c r="CW232" s="814"/>
      <c r="CX232" s="815"/>
      <c r="DB232" s="807"/>
      <c r="DC232" s="807"/>
      <c r="DD232" s="807"/>
      <c r="DE232" s="807"/>
      <c r="DF232" s="807"/>
      <c r="DG232" s="807"/>
      <c r="DH232" s="807"/>
      <c r="DI232" s="807"/>
      <c r="DJ232" s="807"/>
      <c r="DK232" s="807"/>
      <c r="DL232" s="807"/>
      <c r="DM232" s="807"/>
      <c r="DN232" s="807"/>
      <c r="DO232" s="807"/>
      <c r="DP232" s="807"/>
      <c r="DQ232" s="808"/>
      <c r="EC232" s="810"/>
      <c r="ED232" s="810"/>
      <c r="EE232" s="810"/>
      <c r="EF232" s="810"/>
      <c r="EG232" s="810"/>
      <c r="EH232" s="810"/>
      <c r="EI232" s="810"/>
      <c r="EJ232" s="810"/>
      <c r="EK232" s="810"/>
      <c r="EL232" s="810"/>
      <c r="EM232" s="810"/>
    </row>
    <row r="233" spans="2:143" ht="12" customHeight="1">
      <c r="B233" s="634"/>
      <c r="C233" s="40">
        <v>260</v>
      </c>
      <c r="D233" s="41" t="s">
        <v>302</v>
      </c>
      <c r="E233" s="42">
        <v>7</v>
      </c>
      <c r="F233" s="66">
        <v>1.32</v>
      </c>
      <c r="G233" s="44">
        <v>2.6</v>
      </c>
      <c r="H233" s="45">
        <v>70</v>
      </c>
      <c r="I233" s="46">
        <f>F233*G233</f>
        <v>3.4320000000000004</v>
      </c>
      <c r="J233" s="47">
        <f t="shared" si="6"/>
        <v>29.137529137529135</v>
      </c>
      <c r="K233" s="839">
        <v>100</v>
      </c>
      <c r="L233" s="514"/>
      <c r="M233" s="797"/>
      <c r="N233" s="798" t="s">
        <v>180</v>
      </c>
      <c r="O233" s="799">
        <f t="shared" si="7"/>
        <v>0</v>
      </c>
      <c r="P233" s="800" t="s">
        <v>446</v>
      </c>
      <c r="Q233" s="840">
        <f t="shared" si="8"/>
        <v>0</v>
      </c>
      <c r="R233" s="802">
        <f t="shared" si="9"/>
        <v>0</v>
      </c>
      <c r="S233" s="841">
        <f t="shared" si="10"/>
        <v>0</v>
      </c>
      <c r="T233" s="804">
        <f t="shared" si="11"/>
        <v>0</v>
      </c>
      <c r="U233" s="49">
        <f t="shared" si="12"/>
        <v>0</v>
      </c>
      <c r="V233" s="189"/>
      <c r="Y233" s="188"/>
      <c r="Z233" s="188"/>
      <c r="AA233" s="188"/>
      <c r="AB233" s="188"/>
      <c r="AC233" s="188"/>
      <c r="AD233" s="188"/>
      <c r="AE233" s="188"/>
      <c r="AF233" s="188"/>
      <c r="AZ233" s="810"/>
      <c r="BA233" s="810"/>
      <c r="BB233" s="810"/>
      <c r="BC233" s="810"/>
      <c r="BD233" s="810"/>
      <c r="BE233" s="810"/>
      <c r="BF233" s="810"/>
      <c r="BG233" s="810"/>
      <c r="BH233" s="810"/>
      <c r="BS233" s="809"/>
      <c r="BT233" s="809"/>
      <c r="BU233" s="809"/>
      <c r="BV233" s="809"/>
      <c r="BW233" s="809"/>
      <c r="BX233" s="809"/>
      <c r="BY233" s="809"/>
      <c r="CG233" s="814"/>
      <c r="CH233" s="814"/>
      <c r="CI233" s="814"/>
      <c r="CJ233" s="814"/>
      <c r="CK233" s="814"/>
      <c r="CL233" s="814"/>
      <c r="CM233" s="814"/>
      <c r="CN233" s="814"/>
      <c r="CO233" s="814"/>
      <c r="CP233" s="814"/>
      <c r="CQ233" s="814"/>
      <c r="CR233" s="814"/>
      <c r="CS233" s="814"/>
      <c r="CT233" s="814"/>
      <c r="CU233" s="814"/>
      <c r="CV233" s="814"/>
      <c r="CW233" s="814"/>
      <c r="CX233" s="815"/>
      <c r="DB233" s="807"/>
      <c r="DC233" s="807"/>
      <c r="DD233" s="807"/>
      <c r="DE233" s="807"/>
      <c r="DF233" s="807"/>
      <c r="DG233" s="807"/>
      <c r="DH233" s="807"/>
      <c r="DI233" s="807"/>
      <c r="DJ233" s="807"/>
      <c r="DK233" s="807"/>
      <c r="DL233" s="807"/>
      <c r="DM233" s="807"/>
      <c r="DN233" s="807"/>
      <c r="DO233" s="807"/>
      <c r="DP233" s="807"/>
      <c r="DQ233" s="808"/>
      <c r="EC233" s="810"/>
      <c r="ED233" s="810"/>
      <c r="EE233" s="810"/>
      <c r="EF233" s="810"/>
      <c r="EG233" s="810"/>
      <c r="EH233" s="810"/>
      <c r="EI233" s="810"/>
      <c r="EJ233" s="810"/>
      <c r="EK233" s="810"/>
      <c r="EL233" s="810"/>
      <c r="EM233" s="810"/>
    </row>
    <row r="234" spans="2:143" ht="12" customHeight="1">
      <c r="B234" s="634"/>
      <c r="C234" s="5"/>
      <c r="D234" s="41" t="s">
        <v>303</v>
      </c>
      <c r="E234" s="3"/>
      <c r="F234" s="43">
        <f>1.32-(1*0.33)</f>
        <v>0.99</v>
      </c>
      <c r="G234" s="44"/>
      <c r="H234" s="45">
        <v>53</v>
      </c>
      <c r="I234" s="46">
        <f>F234*G233</f>
        <v>2.574</v>
      </c>
      <c r="J234" s="47">
        <f t="shared" si="6"/>
        <v>29.52602952602953</v>
      </c>
      <c r="K234" s="796">
        <v>76</v>
      </c>
      <c r="L234" s="514"/>
      <c r="M234" s="797"/>
      <c r="N234" s="798" t="s">
        <v>180</v>
      </c>
      <c r="O234" s="799">
        <f t="shared" si="7"/>
        <v>0</v>
      </c>
      <c r="P234" s="800" t="s">
        <v>446</v>
      </c>
      <c r="Q234" s="840">
        <f t="shared" si="8"/>
        <v>0</v>
      </c>
      <c r="R234" s="802">
        <f t="shared" si="9"/>
        <v>0</v>
      </c>
      <c r="S234" s="841">
        <f t="shared" si="10"/>
        <v>0</v>
      </c>
      <c r="T234" s="804">
        <f t="shared" si="11"/>
        <v>0</v>
      </c>
      <c r="U234" s="49">
        <f t="shared" si="12"/>
        <v>0</v>
      </c>
      <c r="V234" s="189"/>
      <c r="Y234" s="188"/>
      <c r="Z234" s="188"/>
      <c r="AA234" s="188"/>
      <c r="AB234" s="188"/>
      <c r="AC234" s="188"/>
      <c r="AD234" s="188"/>
      <c r="AE234" s="188"/>
      <c r="AF234" s="188"/>
      <c r="AZ234" s="811"/>
      <c r="BA234" s="811"/>
      <c r="BB234" s="811"/>
      <c r="BC234" s="811"/>
      <c r="BD234" s="811"/>
      <c r="BE234" s="811"/>
      <c r="BF234" s="811"/>
      <c r="BG234" s="811"/>
      <c r="BH234" s="811"/>
      <c r="BS234" s="809"/>
      <c r="BT234" s="809"/>
      <c r="BU234" s="809"/>
      <c r="BV234" s="809"/>
      <c r="BW234" s="809"/>
      <c r="BX234" s="809"/>
      <c r="BY234" s="809"/>
      <c r="CG234" s="814"/>
      <c r="CH234" s="814"/>
      <c r="CI234" s="814"/>
      <c r="CJ234" s="814"/>
      <c r="CK234" s="814"/>
      <c r="CL234" s="814"/>
      <c r="CM234" s="814"/>
      <c r="CN234" s="814"/>
      <c r="CO234" s="814"/>
      <c r="CP234" s="814"/>
      <c r="CQ234" s="814"/>
      <c r="CR234" s="814"/>
      <c r="CS234" s="814"/>
      <c r="CT234" s="814"/>
      <c r="CU234" s="814"/>
      <c r="CV234" s="814"/>
      <c r="CW234" s="814"/>
      <c r="CX234" s="815"/>
      <c r="DB234" s="807"/>
      <c r="DC234" s="807"/>
      <c r="DD234" s="807"/>
      <c r="DE234" s="807"/>
      <c r="DF234" s="807"/>
      <c r="DG234" s="807"/>
      <c r="DH234" s="807"/>
      <c r="DI234" s="807"/>
      <c r="DJ234" s="807"/>
      <c r="DK234" s="807"/>
      <c r="DL234" s="807"/>
      <c r="DM234" s="807"/>
      <c r="DN234" s="807"/>
      <c r="DO234" s="807"/>
      <c r="DP234" s="807"/>
      <c r="DQ234" s="808"/>
      <c r="EC234" s="810"/>
      <c r="ED234" s="810"/>
      <c r="EE234" s="810"/>
      <c r="EF234" s="810"/>
      <c r="EG234" s="810"/>
      <c r="EH234" s="810"/>
      <c r="EI234" s="810"/>
      <c r="EJ234" s="810"/>
      <c r="EK234" s="810"/>
      <c r="EL234" s="810"/>
      <c r="EM234" s="810"/>
    </row>
    <row r="235" spans="2:143" ht="12" customHeight="1">
      <c r="B235" s="634"/>
      <c r="C235" s="5"/>
      <c r="D235" s="41" t="s">
        <v>304</v>
      </c>
      <c r="E235" s="3"/>
      <c r="F235" s="43">
        <f>1.32-(2*0.33)</f>
        <v>0.66</v>
      </c>
      <c r="G235" s="44"/>
      <c r="H235" s="45">
        <v>37</v>
      </c>
      <c r="I235" s="46">
        <f>F235*G233</f>
        <v>1.7160000000000002</v>
      </c>
      <c r="J235" s="47">
        <f t="shared" si="6"/>
        <v>30.885780885780882</v>
      </c>
      <c r="K235" s="796">
        <v>53</v>
      </c>
      <c r="L235" s="514"/>
      <c r="M235" s="797"/>
      <c r="N235" s="798" t="s">
        <v>180</v>
      </c>
      <c r="O235" s="799">
        <f t="shared" si="7"/>
        <v>0</v>
      </c>
      <c r="P235" s="800" t="s">
        <v>446</v>
      </c>
      <c r="Q235" s="840">
        <f t="shared" si="8"/>
        <v>0</v>
      </c>
      <c r="R235" s="802">
        <f t="shared" si="9"/>
        <v>0</v>
      </c>
      <c r="S235" s="841">
        <f t="shared" si="10"/>
        <v>0</v>
      </c>
      <c r="T235" s="804">
        <f t="shared" si="11"/>
        <v>0</v>
      </c>
      <c r="U235" s="49">
        <f t="shared" si="12"/>
        <v>0</v>
      </c>
      <c r="V235" s="189"/>
      <c r="Y235" s="188"/>
      <c r="Z235" s="188"/>
      <c r="AA235" s="188"/>
      <c r="AB235" s="188"/>
      <c r="AC235" s="188"/>
      <c r="AD235" s="188"/>
      <c r="AE235" s="188"/>
      <c r="AF235" s="188"/>
      <c r="AZ235" s="811"/>
      <c r="BA235" s="811"/>
      <c r="BB235" s="811"/>
      <c r="BC235" s="811"/>
      <c r="BD235" s="811"/>
      <c r="BE235" s="811"/>
      <c r="BF235" s="811"/>
      <c r="BG235" s="811"/>
      <c r="BH235" s="811"/>
      <c r="BS235" s="809"/>
      <c r="BT235" s="809"/>
      <c r="BU235" s="809"/>
      <c r="BV235" s="809"/>
      <c r="BW235" s="809"/>
      <c r="BX235" s="809"/>
      <c r="BY235" s="809"/>
      <c r="CG235" s="814"/>
      <c r="CH235" s="814"/>
      <c r="CI235" s="814"/>
      <c r="CJ235" s="814"/>
      <c r="CK235" s="814"/>
      <c r="CL235" s="814"/>
      <c r="CM235" s="814"/>
      <c r="CN235" s="814"/>
      <c r="CO235" s="814"/>
      <c r="CP235" s="814"/>
      <c r="CQ235" s="814"/>
      <c r="CR235" s="814"/>
      <c r="CS235" s="814"/>
      <c r="CT235" s="814"/>
      <c r="CU235" s="814"/>
      <c r="CV235" s="814"/>
      <c r="CW235" s="814"/>
      <c r="CX235" s="815"/>
      <c r="DB235" s="807"/>
      <c r="DC235" s="807"/>
      <c r="DD235" s="807"/>
      <c r="DE235" s="807"/>
      <c r="DF235" s="807"/>
      <c r="DG235" s="807"/>
      <c r="DH235" s="807"/>
      <c r="DI235" s="807"/>
      <c r="DJ235" s="807"/>
      <c r="DK235" s="807"/>
      <c r="DL235" s="807"/>
      <c r="DM235" s="807"/>
      <c r="DN235" s="807"/>
      <c r="DO235" s="807"/>
      <c r="DP235" s="807"/>
      <c r="DQ235" s="808"/>
      <c r="EC235" s="810"/>
      <c r="ED235" s="810"/>
      <c r="EE235" s="810"/>
      <c r="EF235" s="810"/>
      <c r="EG235" s="810"/>
      <c r="EH235" s="810"/>
      <c r="EI235" s="810"/>
      <c r="EJ235" s="810"/>
      <c r="EK235" s="810"/>
      <c r="EL235" s="810"/>
      <c r="EM235" s="810"/>
    </row>
    <row r="236" spans="2:143" ht="12" customHeight="1">
      <c r="B236" s="634"/>
      <c r="D236" s="41" t="s">
        <v>305</v>
      </c>
      <c r="F236" s="43">
        <f>1.32-(3*0.33)</f>
        <v>0.33000000000000007</v>
      </c>
      <c r="G236" s="44"/>
      <c r="H236" s="45">
        <v>23</v>
      </c>
      <c r="I236" s="46">
        <f>F236*G233</f>
        <v>0.8580000000000002</v>
      </c>
      <c r="J236" s="47">
        <f t="shared" si="6"/>
        <v>36.13053613053612</v>
      </c>
      <c r="K236" s="796">
        <v>31</v>
      </c>
      <c r="L236" s="514"/>
      <c r="M236" s="797"/>
      <c r="N236" s="798" t="s">
        <v>180</v>
      </c>
      <c r="O236" s="799">
        <f t="shared" si="7"/>
        <v>0</v>
      </c>
      <c r="P236" s="800" t="s">
        <v>446</v>
      </c>
      <c r="Q236" s="840">
        <f t="shared" si="8"/>
        <v>0</v>
      </c>
      <c r="R236" s="802">
        <f t="shared" si="9"/>
        <v>0</v>
      </c>
      <c r="S236" s="841">
        <f t="shared" si="10"/>
        <v>0</v>
      </c>
      <c r="T236" s="804">
        <f t="shared" si="11"/>
        <v>0</v>
      </c>
      <c r="U236" s="49">
        <f t="shared" si="12"/>
        <v>0</v>
      </c>
      <c r="V236" s="189"/>
      <c r="Y236" s="188"/>
      <c r="Z236" s="188"/>
      <c r="AA236" s="188"/>
      <c r="AB236" s="188"/>
      <c r="AC236" s="188"/>
      <c r="AD236" s="188"/>
      <c r="AE236" s="188"/>
      <c r="AF236" s="188"/>
      <c r="AZ236" s="811"/>
      <c r="BA236" s="811"/>
      <c r="BB236" s="811"/>
      <c r="BC236" s="811"/>
      <c r="BD236" s="811"/>
      <c r="BE236" s="811"/>
      <c r="BF236" s="811"/>
      <c r="BG236" s="811"/>
      <c r="BH236" s="811"/>
      <c r="BS236" s="809"/>
      <c r="BT236" s="809"/>
      <c r="BU236" s="809"/>
      <c r="BV236" s="809"/>
      <c r="BW236" s="809"/>
      <c r="BX236" s="809"/>
      <c r="BY236" s="809"/>
      <c r="CG236" s="814"/>
      <c r="CH236" s="814"/>
      <c r="CI236" s="814"/>
      <c r="CJ236" s="814"/>
      <c r="CK236" s="814"/>
      <c r="CL236" s="814"/>
      <c r="CM236" s="814"/>
      <c r="CN236" s="814"/>
      <c r="CO236" s="814"/>
      <c r="CP236" s="814"/>
      <c r="CQ236" s="814"/>
      <c r="CR236" s="814"/>
      <c r="CS236" s="814"/>
      <c r="CT236" s="814"/>
      <c r="CU236" s="814"/>
      <c r="CV236" s="814"/>
      <c r="CW236" s="814"/>
      <c r="CX236" s="815"/>
      <c r="DB236" s="807"/>
      <c r="DC236" s="807"/>
      <c r="DD236" s="807"/>
      <c r="DE236" s="807"/>
      <c r="DF236" s="807"/>
      <c r="DG236" s="807"/>
      <c r="DH236" s="807"/>
      <c r="DI236" s="807"/>
      <c r="DJ236" s="807"/>
      <c r="DK236" s="807"/>
      <c r="DL236" s="807"/>
      <c r="DM236" s="807"/>
      <c r="DN236" s="807"/>
      <c r="DO236" s="807"/>
      <c r="DP236" s="807"/>
      <c r="DQ236" s="808"/>
      <c r="EC236" s="810"/>
      <c r="ED236" s="810"/>
      <c r="EE236" s="810"/>
      <c r="EF236" s="810"/>
      <c r="EG236" s="810"/>
      <c r="EH236" s="810"/>
      <c r="EI236" s="810"/>
      <c r="EJ236" s="810"/>
      <c r="EK236" s="810"/>
      <c r="EL236" s="810"/>
      <c r="EM236" s="810"/>
    </row>
    <row r="237" spans="2:143" ht="12" customHeight="1">
      <c r="B237" s="634"/>
      <c r="C237" s="40">
        <v>310</v>
      </c>
      <c r="D237" s="41" t="s">
        <v>497</v>
      </c>
      <c r="E237" s="42">
        <v>7</v>
      </c>
      <c r="F237" s="66">
        <v>1.32</v>
      </c>
      <c r="G237" s="44">
        <v>3.1</v>
      </c>
      <c r="H237" s="45">
        <v>83</v>
      </c>
      <c r="I237" s="46">
        <f>F237*G237</f>
        <v>4.0920000000000005</v>
      </c>
      <c r="J237" s="47">
        <f t="shared" si="6"/>
        <v>28.10361681329423</v>
      </c>
      <c r="K237" s="839">
        <v>115</v>
      </c>
      <c r="L237" s="514"/>
      <c r="M237" s="797"/>
      <c r="N237" s="798" t="s">
        <v>180</v>
      </c>
      <c r="O237" s="799">
        <f t="shared" si="7"/>
        <v>0</v>
      </c>
      <c r="P237" s="800" t="s">
        <v>446</v>
      </c>
      <c r="Q237" s="840">
        <f t="shared" si="8"/>
        <v>0</v>
      </c>
      <c r="R237" s="802">
        <f t="shared" si="9"/>
        <v>0</v>
      </c>
      <c r="S237" s="841">
        <f t="shared" si="10"/>
        <v>0</v>
      </c>
      <c r="T237" s="804">
        <f t="shared" si="11"/>
        <v>0</v>
      </c>
      <c r="U237" s="49">
        <f t="shared" si="12"/>
        <v>0</v>
      </c>
      <c r="V237" s="189"/>
      <c r="Y237" s="188"/>
      <c r="Z237" s="188"/>
      <c r="AA237" s="188"/>
      <c r="AB237" s="188"/>
      <c r="AC237" s="188"/>
      <c r="AD237" s="188"/>
      <c r="AE237" s="188"/>
      <c r="AF237" s="188"/>
      <c r="AZ237" s="810"/>
      <c r="BA237" s="810"/>
      <c r="BB237" s="810"/>
      <c r="BC237" s="810"/>
      <c r="BD237" s="810"/>
      <c r="BE237" s="810"/>
      <c r="BF237" s="810"/>
      <c r="BG237" s="810"/>
      <c r="BH237" s="810"/>
      <c r="BS237" s="809"/>
      <c r="BT237" s="809"/>
      <c r="BU237" s="809"/>
      <c r="BV237" s="809"/>
      <c r="BW237" s="809"/>
      <c r="BX237" s="809"/>
      <c r="BY237" s="809"/>
      <c r="CG237" s="814"/>
      <c r="CH237" s="814"/>
      <c r="CI237" s="814"/>
      <c r="CJ237" s="814"/>
      <c r="CK237" s="814"/>
      <c r="CL237" s="814"/>
      <c r="CM237" s="814"/>
      <c r="CN237" s="814"/>
      <c r="CO237" s="814"/>
      <c r="CP237" s="814"/>
      <c r="CQ237" s="814"/>
      <c r="CR237" s="814"/>
      <c r="CS237" s="814"/>
      <c r="CT237" s="814"/>
      <c r="CU237" s="814"/>
      <c r="CV237" s="814"/>
      <c r="CW237" s="814"/>
      <c r="CX237" s="815"/>
      <c r="DB237" s="807"/>
      <c r="DC237" s="807"/>
      <c r="DD237" s="807"/>
      <c r="DE237" s="807"/>
      <c r="DF237" s="807"/>
      <c r="DG237" s="807"/>
      <c r="DH237" s="807"/>
      <c r="DI237" s="807"/>
      <c r="DJ237" s="807"/>
      <c r="DK237" s="807"/>
      <c r="DL237" s="807"/>
      <c r="DM237" s="807"/>
      <c r="DN237" s="807"/>
      <c r="DO237" s="807"/>
      <c r="DP237" s="807"/>
      <c r="DQ237" s="808"/>
      <c r="EC237" s="810"/>
      <c r="ED237" s="810"/>
      <c r="EE237" s="810"/>
      <c r="EF237" s="810"/>
      <c r="EG237" s="810"/>
      <c r="EH237" s="810"/>
      <c r="EI237" s="810"/>
      <c r="EJ237" s="810"/>
      <c r="EK237" s="810"/>
      <c r="EL237" s="810"/>
      <c r="EM237" s="810"/>
    </row>
    <row r="238" spans="2:143" ht="12" customHeight="1">
      <c r="B238" s="634"/>
      <c r="C238" s="5"/>
      <c r="D238" s="41" t="s">
        <v>498</v>
      </c>
      <c r="E238" s="3"/>
      <c r="F238" s="43">
        <f>1.32-(1*0.33)</f>
        <v>0.99</v>
      </c>
      <c r="G238" s="44"/>
      <c r="H238" s="45">
        <v>63</v>
      </c>
      <c r="I238" s="46">
        <f>F238*G237</f>
        <v>3.069</v>
      </c>
      <c r="J238" s="47">
        <f t="shared" si="6"/>
        <v>28.67383512544803</v>
      </c>
      <c r="K238" s="796">
        <v>88</v>
      </c>
      <c r="L238" s="514"/>
      <c r="M238" s="797"/>
      <c r="N238" s="798" t="s">
        <v>180</v>
      </c>
      <c r="O238" s="799">
        <f t="shared" si="7"/>
        <v>0</v>
      </c>
      <c r="P238" s="800" t="s">
        <v>446</v>
      </c>
      <c r="Q238" s="840">
        <f t="shared" si="8"/>
        <v>0</v>
      </c>
      <c r="R238" s="802">
        <f t="shared" si="9"/>
        <v>0</v>
      </c>
      <c r="S238" s="841">
        <f t="shared" si="10"/>
        <v>0</v>
      </c>
      <c r="T238" s="804">
        <f t="shared" si="11"/>
        <v>0</v>
      </c>
      <c r="U238" s="49">
        <f t="shared" si="12"/>
        <v>0</v>
      </c>
      <c r="V238" s="189"/>
      <c r="Y238" s="188"/>
      <c r="Z238" s="188"/>
      <c r="AA238" s="188"/>
      <c r="AB238" s="188"/>
      <c r="AC238" s="188"/>
      <c r="AD238" s="188"/>
      <c r="AE238" s="188"/>
      <c r="AF238" s="188"/>
      <c r="AZ238" s="811"/>
      <c r="BA238" s="811"/>
      <c r="BB238" s="811"/>
      <c r="BC238" s="811"/>
      <c r="BD238" s="811"/>
      <c r="BE238" s="811"/>
      <c r="BF238" s="811"/>
      <c r="BG238" s="811"/>
      <c r="BH238" s="811"/>
      <c r="BS238" s="809"/>
      <c r="BT238" s="809"/>
      <c r="BU238" s="809"/>
      <c r="BV238" s="809"/>
      <c r="BW238" s="809"/>
      <c r="BX238" s="809"/>
      <c r="BY238" s="809"/>
      <c r="CG238" s="814"/>
      <c r="CH238" s="814"/>
      <c r="CI238" s="814"/>
      <c r="CJ238" s="814"/>
      <c r="CK238" s="814"/>
      <c r="CL238" s="814"/>
      <c r="CM238" s="814"/>
      <c r="CN238" s="814"/>
      <c r="CO238" s="814"/>
      <c r="CP238" s="814"/>
      <c r="CQ238" s="814"/>
      <c r="CR238" s="814"/>
      <c r="CS238" s="814"/>
      <c r="CT238" s="814"/>
      <c r="CU238" s="814"/>
      <c r="CV238" s="814"/>
      <c r="CW238" s="814"/>
      <c r="CX238" s="815"/>
      <c r="DB238" s="807"/>
      <c r="DC238" s="807"/>
      <c r="DD238" s="807"/>
      <c r="DE238" s="807"/>
      <c r="DF238" s="807"/>
      <c r="DG238" s="807"/>
      <c r="DH238" s="807"/>
      <c r="DI238" s="807"/>
      <c r="DJ238" s="807"/>
      <c r="DK238" s="807"/>
      <c r="DL238" s="807"/>
      <c r="DM238" s="807"/>
      <c r="DN238" s="807"/>
      <c r="DO238" s="807"/>
      <c r="DP238" s="807"/>
      <c r="DQ238" s="808"/>
      <c r="EC238" s="810"/>
      <c r="ED238" s="810"/>
      <c r="EE238" s="810"/>
      <c r="EF238" s="810"/>
      <c r="EG238" s="810"/>
      <c r="EH238" s="810"/>
      <c r="EI238" s="810"/>
      <c r="EJ238" s="810"/>
      <c r="EK238" s="810"/>
      <c r="EL238" s="810"/>
      <c r="EM238" s="810"/>
    </row>
    <row r="239" spans="2:143" ht="12" customHeight="1">
      <c r="B239" s="634"/>
      <c r="C239" s="5"/>
      <c r="D239" s="41" t="s">
        <v>499</v>
      </c>
      <c r="E239" s="3"/>
      <c r="F239" s="43">
        <f>1.32-(2*0.33)</f>
        <v>0.66</v>
      </c>
      <c r="G239" s="44"/>
      <c r="H239" s="45">
        <v>43</v>
      </c>
      <c r="I239" s="46">
        <f>F239*G237</f>
        <v>2.0460000000000003</v>
      </c>
      <c r="J239" s="47">
        <f t="shared" si="6"/>
        <v>29.814271749755616</v>
      </c>
      <c r="K239" s="796">
        <v>61</v>
      </c>
      <c r="L239" s="514"/>
      <c r="M239" s="797"/>
      <c r="N239" s="798" t="s">
        <v>180</v>
      </c>
      <c r="O239" s="799">
        <f t="shared" si="7"/>
        <v>0</v>
      </c>
      <c r="P239" s="800" t="s">
        <v>446</v>
      </c>
      <c r="Q239" s="840">
        <f t="shared" si="8"/>
        <v>0</v>
      </c>
      <c r="R239" s="802">
        <f t="shared" si="9"/>
        <v>0</v>
      </c>
      <c r="S239" s="841">
        <f t="shared" si="10"/>
        <v>0</v>
      </c>
      <c r="T239" s="804">
        <f t="shared" si="11"/>
        <v>0</v>
      </c>
      <c r="U239" s="49">
        <f t="shared" si="12"/>
        <v>0</v>
      </c>
      <c r="V239" s="189"/>
      <c r="Y239" s="188"/>
      <c r="Z239" s="188"/>
      <c r="AA239" s="188"/>
      <c r="AB239" s="188"/>
      <c r="AC239" s="188"/>
      <c r="AD239" s="188"/>
      <c r="AE239" s="188"/>
      <c r="AF239" s="188"/>
      <c r="AZ239" s="811"/>
      <c r="BA239" s="811"/>
      <c r="BB239" s="811"/>
      <c r="BC239" s="811"/>
      <c r="BD239" s="811"/>
      <c r="BE239" s="811"/>
      <c r="BF239" s="811"/>
      <c r="BG239" s="811"/>
      <c r="BH239" s="811"/>
      <c r="BS239" s="809"/>
      <c r="BT239" s="809"/>
      <c r="BU239" s="809"/>
      <c r="BV239" s="809"/>
      <c r="BW239" s="809"/>
      <c r="BX239" s="809"/>
      <c r="BY239" s="809"/>
      <c r="CG239" s="814"/>
      <c r="CH239" s="814"/>
      <c r="CI239" s="814"/>
      <c r="CJ239" s="814"/>
      <c r="CK239" s="814"/>
      <c r="CL239" s="814"/>
      <c r="CM239" s="814"/>
      <c r="CN239" s="814"/>
      <c r="CO239" s="814"/>
      <c r="CP239" s="814"/>
      <c r="CQ239" s="814"/>
      <c r="CR239" s="814"/>
      <c r="CS239" s="814"/>
      <c r="CT239" s="814"/>
      <c r="CU239" s="814"/>
      <c r="CV239" s="814"/>
      <c r="CW239" s="814"/>
      <c r="CX239" s="815"/>
      <c r="DB239" s="807"/>
      <c r="DC239" s="807"/>
      <c r="DD239" s="807"/>
      <c r="DE239" s="807"/>
      <c r="DF239" s="807"/>
      <c r="DG239" s="807"/>
      <c r="DH239" s="807"/>
      <c r="DI239" s="807"/>
      <c r="DJ239" s="807"/>
      <c r="DK239" s="807"/>
      <c r="DL239" s="807"/>
      <c r="DM239" s="807"/>
      <c r="DN239" s="807"/>
      <c r="DO239" s="807"/>
      <c r="DP239" s="807"/>
      <c r="DQ239" s="808"/>
      <c r="EC239" s="810"/>
      <c r="ED239" s="810"/>
      <c r="EE239" s="810"/>
      <c r="EF239" s="810"/>
      <c r="EG239" s="810"/>
      <c r="EH239" s="810"/>
      <c r="EI239" s="810"/>
      <c r="EJ239" s="810"/>
      <c r="EK239" s="810"/>
      <c r="EL239" s="810"/>
      <c r="EM239" s="810"/>
    </row>
    <row r="240" spans="2:143" ht="12" customHeight="1">
      <c r="B240" s="634"/>
      <c r="D240" s="41" t="s">
        <v>500</v>
      </c>
      <c r="F240" s="43">
        <f>1.32-(3*0.33)</f>
        <v>0.33000000000000007</v>
      </c>
      <c r="G240" s="44"/>
      <c r="H240" s="45">
        <v>28</v>
      </c>
      <c r="I240" s="46">
        <f>F240*G237</f>
        <v>1.0230000000000004</v>
      </c>
      <c r="J240" s="47">
        <f t="shared" si="6"/>
        <v>35.190615835777116</v>
      </c>
      <c r="K240" s="796">
        <v>36</v>
      </c>
      <c r="L240" s="514"/>
      <c r="M240" s="797"/>
      <c r="N240" s="798" t="s">
        <v>180</v>
      </c>
      <c r="O240" s="799">
        <f t="shared" si="7"/>
        <v>0</v>
      </c>
      <c r="P240" s="800" t="s">
        <v>446</v>
      </c>
      <c r="Q240" s="840">
        <f t="shared" si="8"/>
        <v>0</v>
      </c>
      <c r="R240" s="802">
        <f t="shared" si="9"/>
        <v>0</v>
      </c>
      <c r="S240" s="841">
        <f t="shared" si="10"/>
        <v>0</v>
      </c>
      <c r="T240" s="804">
        <f t="shared" si="11"/>
        <v>0</v>
      </c>
      <c r="U240" s="49">
        <f t="shared" si="12"/>
        <v>0</v>
      </c>
      <c r="V240" s="189"/>
      <c r="Y240" s="188"/>
      <c r="Z240" s="188"/>
      <c r="AA240" s="188"/>
      <c r="AB240" s="188"/>
      <c r="AC240" s="188"/>
      <c r="AD240" s="188"/>
      <c r="AE240" s="188"/>
      <c r="AF240" s="188"/>
      <c r="AZ240" s="811"/>
      <c r="BA240" s="811"/>
      <c r="BB240" s="811"/>
      <c r="BC240" s="811"/>
      <c r="BD240" s="811"/>
      <c r="BE240" s="811"/>
      <c r="BF240" s="811"/>
      <c r="BG240" s="811"/>
      <c r="BH240" s="811"/>
      <c r="BS240" s="809"/>
      <c r="BT240" s="809"/>
      <c r="BU240" s="809"/>
      <c r="BV240" s="809"/>
      <c r="BW240" s="809"/>
      <c r="BX240" s="809"/>
      <c r="BY240" s="809"/>
      <c r="CG240" s="814"/>
      <c r="CH240" s="814"/>
      <c r="CI240" s="814"/>
      <c r="CJ240" s="814"/>
      <c r="CK240" s="814"/>
      <c r="CL240" s="814"/>
      <c r="CM240" s="814"/>
      <c r="CN240" s="814"/>
      <c r="CO240" s="814"/>
      <c r="CP240" s="814"/>
      <c r="CQ240" s="814"/>
      <c r="CR240" s="814"/>
      <c r="CS240" s="814"/>
      <c r="CT240" s="814"/>
      <c r="CU240" s="814"/>
      <c r="CV240" s="814"/>
      <c r="CW240" s="814"/>
      <c r="CX240" s="815"/>
      <c r="DB240" s="807"/>
      <c r="DC240" s="807"/>
      <c r="DD240" s="807"/>
      <c r="DE240" s="807"/>
      <c r="DF240" s="807"/>
      <c r="DG240" s="807"/>
      <c r="DH240" s="807"/>
      <c r="DI240" s="807"/>
      <c r="DJ240" s="807"/>
      <c r="DK240" s="807"/>
      <c r="DL240" s="807"/>
      <c r="DM240" s="807"/>
      <c r="DN240" s="807"/>
      <c r="DO240" s="807"/>
      <c r="DP240" s="807"/>
      <c r="DQ240" s="808"/>
      <c r="EC240" s="810"/>
      <c r="ED240" s="810"/>
      <c r="EE240" s="810"/>
      <c r="EF240" s="810"/>
      <c r="EG240" s="810"/>
      <c r="EH240" s="810"/>
      <c r="EI240" s="810"/>
      <c r="EJ240" s="810"/>
      <c r="EK240" s="810"/>
      <c r="EL240" s="810"/>
      <c r="EM240" s="810"/>
    </row>
    <row r="241" spans="2:143" ht="12" customHeight="1">
      <c r="B241" s="634"/>
      <c r="C241" s="40">
        <v>385</v>
      </c>
      <c r="D241" s="41" t="s">
        <v>509</v>
      </c>
      <c r="E241" s="42">
        <v>7</v>
      </c>
      <c r="F241" s="66">
        <v>1.32</v>
      </c>
      <c r="G241" s="44">
        <v>3.85</v>
      </c>
      <c r="H241" s="45">
        <v>103</v>
      </c>
      <c r="I241" s="46">
        <f>F241*G241</f>
        <v>5.082000000000001</v>
      </c>
      <c r="J241" s="47">
        <f t="shared" si="6"/>
        <v>27.154663518299877</v>
      </c>
      <c r="K241" s="839">
        <v>138</v>
      </c>
      <c r="L241" s="514"/>
      <c r="M241" s="797"/>
      <c r="N241" s="798" t="s">
        <v>180</v>
      </c>
      <c r="O241" s="799">
        <f t="shared" si="7"/>
        <v>0</v>
      </c>
      <c r="P241" s="800" t="s">
        <v>446</v>
      </c>
      <c r="Q241" s="840">
        <f t="shared" si="8"/>
        <v>0</v>
      </c>
      <c r="R241" s="802">
        <f t="shared" si="9"/>
        <v>0</v>
      </c>
      <c r="S241" s="841">
        <f t="shared" si="10"/>
        <v>0</v>
      </c>
      <c r="T241" s="804">
        <f t="shared" si="11"/>
        <v>0</v>
      </c>
      <c r="U241" s="49">
        <f t="shared" si="12"/>
        <v>0</v>
      </c>
      <c r="V241" s="189"/>
      <c r="Y241" s="188"/>
      <c r="Z241" s="188"/>
      <c r="AA241" s="188"/>
      <c r="AB241" s="188"/>
      <c r="AC241" s="188"/>
      <c r="AD241" s="188"/>
      <c r="AE241" s="188"/>
      <c r="AF241" s="188"/>
      <c r="AZ241" s="810"/>
      <c r="BA241" s="810"/>
      <c r="BB241" s="810"/>
      <c r="BC241" s="810"/>
      <c r="BD241" s="810"/>
      <c r="BE241" s="810"/>
      <c r="BF241" s="810"/>
      <c r="BG241" s="810"/>
      <c r="BH241" s="810"/>
      <c r="BS241" s="809"/>
      <c r="BT241" s="809"/>
      <c r="BU241" s="809"/>
      <c r="BV241" s="809"/>
      <c r="BW241" s="809"/>
      <c r="BX241" s="809"/>
      <c r="BY241" s="809"/>
      <c r="CG241" s="814"/>
      <c r="CH241" s="814"/>
      <c r="CI241" s="814"/>
      <c r="CJ241" s="814"/>
      <c r="CK241" s="814"/>
      <c r="CL241" s="814"/>
      <c r="CM241" s="814"/>
      <c r="CN241" s="814"/>
      <c r="CO241" s="814"/>
      <c r="CP241" s="814"/>
      <c r="CQ241" s="814"/>
      <c r="CR241" s="814"/>
      <c r="CS241" s="814"/>
      <c r="CT241" s="814"/>
      <c r="CU241" s="814"/>
      <c r="CV241" s="814"/>
      <c r="CW241" s="814"/>
      <c r="CX241" s="815"/>
      <c r="DB241" s="807"/>
      <c r="DC241" s="807"/>
      <c r="DD241" s="807"/>
      <c r="DE241" s="807"/>
      <c r="DF241" s="807"/>
      <c r="DG241" s="807"/>
      <c r="DH241" s="807"/>
      <c r="DI241" s="807"/>
      <c r="DJ241" s="807"/>
      <c r="DK241" s="807"/>
      <c r="DL241" s="807"/>
      <c r="DM241" s="807"/>
      <c r="DN241" s="807"/>
      <c r="DO241" s="807"/>
      <c r="DP241" s="807"/>
      <c r="DQ241" s="808"/>
      <c r="EC241" s="810"/>
      <c r="ED241" s="810"/>
      <c r="EE241" s="810"/>
      <c r="EF241" s="810"/>
      <c r="EG241" s="810"/>
      <c r="EH241" s="810"/>
      <c r="EI241" s="810"/>
      <c r="EJ241" s="810"/>
      <c r="EK241" s="810"/>
      <c r="EL241" s="810"/>
      <c r="EM241" s="810"/>
    </row>
    <row r="242" spans="2:143" ht="12" customHeight="1">
      <c r="B242" s="634"/>
      <c r="C242" s="5"/>
      <c r="D242" s="41" t="s">
        <v>510</v>
      </c>
      <c r="E242" s="3"/>
      <c r="F242" s="43">
        <f>1.32-(1*0.33)</f>
        <v>0.99</v>
      </c>
      <c r="G242" s="44"/>
      <c r="H242" s="45">
        <v>78</v>
      </c>
      <c r="I242" s="46">
        <f>F242*G241</f>
        <v>3.8115</v>
      </c>
      <c r="J242" s="47">
        <f t="shared" si="6"/>
        <v>27.81057326511872</v>
      </c>
      <c r="K242" s="796">
        <v>106</v>
      </c>
      <c r="L242" s="514"/>
      <c r="M242" s="797"/>
      <c r="N242" s="798" t="s">
        <v>180</v>
      </c>
      <c r="O242" s="799">
        <f t="shared" si="7"/>
        <v>0</v>
      </c>
      <c r="P242" s="800" t="s">
        <v>446</v>
      </c>
      <c r="Q242" s="840">
        <f t="shared" si="8"/>
        <v>0</v>
      </c>
      <c r="R242" s="802">
        <f t="shared" si="9"/>
        <v>0</v>
      </c>
      <c r="S242" s="841">
        <f t="shared" si="10"/>
        <v>0</v>
      </c>
      <c r="T242" s="804">
        <f t="shared" si="11"/>
        <v>0</v>
      </c>
      <c r="U242" s="49">
        <f t="shared" si="12"/>
        <v>0</v>
      </c>
      <c r="V242" s="189"/>
      <c r="Y242" s="188"/>
      <c r="Z242" s="188"/>
      <c r="AA242" s="188"/>
      <c r="AB242" s="188"/>
      <c r="AC242" s="188"/>
      <c r="AD242" s="188"/>
      <c r="AE242" s="188"/>
      <c r="AF242" s="188"/>
      <c r="AZ242" s="811"/>
      <c r="BA242" s="811"/>
      <c r="BB242" s="811"/>
      <c r="BC242" s="811"/>
      <c r="BD242" s="811"/>
      <c r="BE242" s="811"/>
      <c r="BF242" s="811"/>
      <c r="BG242" s="811"/>
      <c r="BH242" s="811"/>
      <c r="BS242" s="809"/>
      <c r="BT242" s="809"/>
      <c r="BU242" s="809"/>
      <c r="BV242" s="809"/>
      <c r="BW242" s="809"/>
      <c r="BX242" s="809"/>
      <c r="BY242" s="809"/>
      <c r="CG242" s="814"/>
      <c r="CH242" s="814"/>
      <c r="CI242" s="814"/>
      <c r="CJ242" s="814"/>
      <c r="CK242" s="814"/>
      <c r="CL242" s="814"/>
      <c r="CM242" s="814"/>
      <c r="CN242" s="814"/>
      <c r="CO242" s="814"/>
      <c r="CP242" s="814"/>
      <c r="CQ242" s="814"/>
      <c r="CR242" s="814"/>
      <c r="CS242" s="814"/>
      <c r="CT242" s="814"/>
      <c r="CU242" s="814"/>
      <c r="CV242" s="814"/>
      <c r="CW242" s="814"/>
      <c r="CX242" s="815"/>
      <c r="DB242" s="807"/>
      <c r="DC242" s="807"/>
      <c r="DD242" s="807"/>
      <c r="DE242" s="807"/>
      <c r="DF242" s="807"/>
      <c r="DG242" s="807"/>
      <c r="DH242" s="807"/>
      <c r="DI242" s="807"/>
      <c r="DJ242" s="807"/>
      <c r="DK242" s="807"/>
      <c r="DL242" s="807"/>
      <c r="DM242" s="807"/>
      <c r="DN242" s="807"/>
      <c r="DO242" s="807"/>
      <c r="DP242" s="807"/>
      <c r="DQ242" s="808"/>
      <c r="EC242" s="810"/>
      <c r="ED242" s="810"/>
      <c r="EE242" s="810"/>
      <c r="EF242" s="810"/>
      <c r="EG242" s="810"/>
      <c r="EH242" s="810"/>
      <c r="EI242" s="810"/>
      <c r="EJ242" s="810"/>
      <c r="EK242" s="810"/>
      <c r="EL242" s="810"/>
      <c r="EM242" s="810"/>
    </row>
    <row r="243" spans="2:143" ht="12" customHeight="1">
      <c r="B243" s="634"/>
      <c r="C243" s="5"/>
      <c r="D243" s="41" t="s">
        <v>511</v>
      </c>
      <c r="E243" s="3"/>
      <c r="F243" s="43">
        <f>1.32-(2*0.33)</f>
        <v>0.66</v>
      </c>
      <c r="G243" s="44"/>
      <c r="H243" s="45">
        <v>53</v>
      </c>
      <c r="I243" s="46">
        <f>F243*G241</f>
        <v>2.5410000000000004</v>
      </c>
      <c r="J243" s="47">
        <f t="shared" si="6"/>
        <v>28.728846910665087</v>
      </c>
      <c r="K243" s="796">
        <v>73</v>
      </c>
      <c r="L243" s="514"/>
      <c r="M243" s="797"/>
      <c r="N243" s="798" t="s">
        <v>180</v>
      </c>
      <c r="O243" s="799">
        <f t="shared" si="7"/>
        <v>0</v>
      </c>
      <c r="P243" s="800" t="s">
        <v>446</v>
      </c>
      <c r="Q243" s="840">
        <f t="shared" si="8"/>
        <v>0</v>
      </c>
      <c r="R243" s="802">
        <f t="shared" si="9"/>
        <v>0</v>
      </c>
      <c r="S243" s="841">
        <f t="shared" si="10"/>
        <v>0</v>
      </c>
      <c r="T243" s="804">
        <f t="shared" si="11"/>
        <v>0</v>
      </c>
      <c r="U243" s="49">
        <f t="shared" si="12"/>
        <v>0</v>
      </c>
      <c r="V243" s="189"/>
      <c r="Y243" s="188"/>
      <c r="Z243" s="188"/>
      <c r="AA243" s="188"/>
      <c r="AB243" s="188"/>
      <c r="AC243" s="188"/>
      <c r="AD243" s="188"/>
      <c r="AE243" s="188"/>
      <c r="AF243" s="188"/>
      <c r="AZ243" s="811"/>
      <c r="BA243" s="811"/>
      <c r="BB243" s="811"/>
      <c r="BC243" s="811"/>
      <c r="BD243" s="811"/>
      <c r="BE243" s="811"/>
      <c r="BF243" s="811"/>
      <c r="BG243" s="811"/>
      <c r="BH243" s="811"/>
      <c r="BS243" s="809"/>
      <c r="BT243" s="809"/>
      <c r="BU243" s="809"/>
      <c r="BV243" s="809"/>
      <c r="BW243" s="809"/>
      <c r="BX243" s="809"/>
      <c r="BY243" s="809"/>
      <c r="CG243" s="814"/>
      <c r="CH243" s="814"/>
      <c r="CI243" s="814"/>
      <c r="CJ243" s="814"/>
      <c r="CK243" s="814"/>
      <c r="CL243" s="814"/>
      <c r="CM243" s="814"/>
      <c r="CN243" s="814"/>
      <c r="CO243" s="814"/>
      <c r="CP243" s="814"/>
      <c r="CQ243" s="814"/>
      <c r="CR243" s="814"/>
      <c r="CS243" s="814"/>
      <c r="CT243" s="814"/>
      <c r="CU243" s="814"/>
      <c r="CV243" s="814"/>
      <c r="CW243" s="814"/>
      <c r="CX243" s="815"/>
      <c r="DB243" s="807"/>
      <c r="DC243" s="807"/>
      <c r="DD243" s="807"/>
      <c r="DE243" s="807"/>
      <c r="DF243" s="807"/>
      <c r="DG243" s="807"/>
      <c r="DH243" s="807"/>
      <c r="DI243" s="807"/>
      <c r="DJ243" s="807"/>
      <c r="DK243" s="807"/>
      <c r="DL243" s="807"/>
      <c r="DM243" s="807"/>
      <c r="DN243" s="807"/>
      <c r="DO243" s="807"/>
      <c r="DP243" s="807"/>
      <c r="DQ243" s="808"/>
      <c r="EC243" s="810"/>
      <c r="ED243" s="810"/>
      <c r="EE243" s="810"/>
      <c r="EF243" s="810"/>
      <c r="EG243" s="810"/>
      <c r="EH243" s="810"/>
      <c r="EI243" s="810"/>
      <c r="EJ243" s="810"/>
      <c r="EK243" s="810"/>
      <c r="EL243" s="810"/>
      <c r="EM243" s="810"/>
    </row>
    <row r="244" spans="2:143" ht="12" customHeight="1">
      <c r="B244" s="634"/>
      <c r="D244" s="41" t="s">
        <v>512</v>
      </c>
      <c r="F244" s="43">
        <f>1.32-(3*0.33)</f>
        <v>0.33000000000000007</v>
      </c>
      <c r="G244" s="44"/>
      <c r="H244" s="45">
        <v>34</v>
      </c>
      <c r="I244" s="46">
        <f>F244*G241</f>
        <v>1.2705000000000004</v>
      </c>
      <c r="J244" s="47">
        <f t="shared" si="6"/>
        <v>33.84494293585202</v>
      </c>
      <c r="K244" s="796">
        <v>43</v>
      </c>
      <c r="L244" s="514"/>
      <c r="M244" s="797"/>
      <c r="N244" s="798" t="s">
        <v>180</v>
      </c>
      <c r="O244" s="799">
        <f t="shared" si="7"/>
        <v>0</v>
      </c>
      <c r="P244" s="800" t="s">
        <v>446</v>
      </c>
      <c r="Q244" s="840">
        <f t="shared" si="8"/>
        <v>0</v>
      </c>
      <c r="R244" s="802">
        <f t="shared" si="9"/>
        <v>0</v>
      </c>
      <c r="S244" s="841">
        <f t="shared" si="10"/>
        <v>0</v>
      </c>
      <c r="T244" s="804">
        <f t="shared" si="11"/>
        <v>0</v>
      </c>
      <c r="U244" s="49">
        <f t="shared" si="12"/>
        <v>0</v>
      </c>
      <c r="V244" s="189"/>
      <c r="Y244" s="188"/>
      <c r="Z244" s="188"/>
      <c r="AA244" s="188"/>
      <c r="AB244" s="188"/>
      <c r="AC244" s="188"/>
      <c r="AD244" s="188"/>
      <c r="AE244" s="188"/>
      <c r="AF244" s="188"/>
      <c r="AZ244" s="811"/>
      <c r="BA244" s="811"/>
      <c r="BB244" s="811"/>
      <c r="BC244" s="811"/>
      <c r="BD244" s="811"/>
      <c r="BE244" s="811"/>
      <c r="BF244" s="811"/>
      <c r="BG244" s="811"/>
      <c r="BH244" s="811"/>
      <c r="BS244" s="809"/>
      <c r="BT244" s="809"/>
      <c r="BU244" s="809"/>
      <c r="BV244" s="809"/>
      <c r="BW244" s="809"/>
      <c r="BX244" s="809"/>
      <c r="BY244" s="809"/>
      <c r="CG244" s="814"/>
      <c r="CH244" s="814"/>
      <c r="CI244" s="814"/>
      <c r="CJ244" s="814"/>
      <c r="CK244" s="814"/>
      <c r="CL244" s="814"/>
      <c r="CM244" s="814"/>
      <c r="CN244" s="814"/>
      <c r="CO244" s="814"/>
      <c r="CP244" s="814"/>
      <c r="CQ244" s="814"/>
      <c r="CR244" s="814"/>
      <c r="CS244" s="814"/>
      <c r="CT244" s="814"/>
      <c r="CU244" s="814"/>
      <c r="CV244" s="814"/>
      <c r="CW244" s="814"/>
      <c r="CX244" s="815"/>
      <c r="DB244" s="807"/>
      <c r="DC244" s="807"/>
      <c r="DD244" s="807"/>
      <c r="DE244" s="807"/>
      <c r="DF244" s="807"/>
      <c r="DG244" s="807"/>
      <c r="DH244" s="807"/>
      <c r="DI244" s="807"/>
      <c r="DJ244" s="807"/>
      <c r="DK244" s="807"/>
      <c r="DL244" s="807"/>
      <c r="DM244" s="807"/>
      <c r="DN244" s="807"/>
      <c r="DO244" s="807"/>
      <c r="DP244" s="807"/>
      <c r="DQ244" s="808"/>
      <c r="EC244" s="810"/>
      <c r="ED244" s="810"/>
      <c r="EE244" s="810"/>
      <c r="EF244" s="810"/>
      <c r="EG244" s="810"/>
      <c r="EH244" s="810"/>
      <c r="EI244" s="810"/>
      <c r="EJ244" s="810"/>
      <c r="EK244" s="810"/>
      <c r="EL244" s="810"/>
      <c r="EM244" s="810"/>
    </row>
    <row r="245" spans="2:143" ht="12" customHeight="1">
      <c r="B245" s="634"/>
      <c r="C245" s="40">
        <v>510</v>
      </c>
      <c r="D245" s="41" t="s">
        <v>493</v>
      </c>
      <c r="E245" s="42">
        <v>7</v>
      </c>
      <c r="F245" s="66">
        <v>1.32</v>
      </c>
      <c r="G245" s="44">
        <v>5.1</v>
      </c>
      <c r="H245" s="45">
        <v>135</v>
      </c>
      <c r="I245" s="46">
        <f>F245*G245</f>
        <v>6.732</v>
      </c>
      <c r="J245" s="47">
        <f t="shared" si="6"/>
        <v>25.846702317290553</v>
      </c>
      <c r="K245" s="839">
        <v>174</v>
      </c>
      <c r="L245" s="514"/>
      <c r="M245" s="797"/>
      <c r="N245" s="798" t="s">
        <v>180</v>
      </c>
      <c r="O245" s="799">
        <f t="shared" si="7"/>
        <v>0</v>
      </c>
      <c r="P245" s="800" t="s">
        <v>446</v>
      </c>
      <c r="Q245" s="840">
        <f t="shared" si="8"/>
        <v>0</v>
      </c>
      <c r="R245" s="802">
        <f t="shared" si="9"/>
        <v>0</v>
      </c>
      <c r="S245" s="841">
        <f t="shared" si="10"/>
        <v>0</v>
      </c>
      <c r="T245" s="804">
        <f t="shared" si="11"/>
        <v>0</v>
      </c>
      <c r="U245" s="49">
        <f t="shared" si="12"/>
        <v>0</v>
      </c>
      <c r="V245" s="189"/>
      <c r="Y245" s="188"/>
      <c r="Z245" s="188"/>
      <c r="AA245" s="188"/>
      <c r="AB245" s="188"/>
      <c r="AC245" s="188"/>
      <c r="AD245" s="188"/>
      <c r="AE245" s="188"/>
      <c r="AF245" s="188"/>
      <c r="AZ245" s="810"/>
      <c r="BA245" s="810"/>
      <c r="BB245" s="810"/>
      <c r="BC245" s="810"/>
      <c r="BD245" s="810"/>
      <c r="BE245" s="810"/>
      <c r="BF245" s="810"/>
      <c r="BG245" s="810"/>
      <c r="BH245" s="810"/>
      <c r="BS245" s="809"/>
      <c r="BT245" s="809"/>
      <c r="BU245" s="809"/>
      <c r="BV245" s="809"/>
      <c r="BW245" s="809"/>
      <c r="BX245" s="809"/>
      <c r="BY245" s="809"/>
      <c r="CG245" s="814"/>
      <c r="CH245" s="814"/>
      <c r="CI245" s="814"/>
      <c r="CJ245" s="814"/>
      <c r="CK245" s="814"/>
      <c r="CL245" s="814"/>
      <c r="CM245" s="814"/>
      <c r="CN245" s="814"/>
      <c r="CO245" s="814"/>
      <c r="CP245" s="814"/>
      <c r="CQ245" s="814"/>
      <c r="CR245" s="814"/>
      <c r="CS245" s="814"/>
      <c r="CT245" s="814"/>
      <c r="CU245" s="814"/>
      <c r="CV245" s="814"/>
      <c r="CW245" s="814"/>
      <c r="CX245" s="815"/>
      <c r="DB245" s="807"/>
      <c r="DC245" s="807"/>
      <c r="DD245" s="807"/>
      <c r="DE245" s="807"/>
      <c r="DF245" s="807"/>
      <c r="DG245" s="807"/>
      <c r="DH245" s="807"/>
      <c r="DI245" s="807"/>
      <c r="DJ245" s="807"/>
      <c r="DK245" s="807"/>
      <c r="DL245" s="807"/>
      <c r="DM245" s="807"/>
      <c r="DN245" s="807"/>
      <c r="DO245" s="807"/>
      <c r="DP245" s="807"/>
      <c r="DQ245" s="808"/>
      <c r="EC245" s="810"/>
      <c r="ED245" s="810"/>
      <c r="EE245" s="810"/>
      <c r="EF245" s="810"/>
      <c r="EG245" s="810"/>
      <c r="EH245" s="810"/>
      <c r="EI245" s="810"/>
      <c r="EJ245" s="810"/>
      <c r="EK245" s="810"/>
      <c r="EL245" s="810"/>
      <c r="EM245" s="810"/>
    </row>
    <row r="246" spans="2:143" ht="12" customHeight="1">
      <c r="B246" s="634"/>
      <c r="C246" s="5"/>
      <c r="D246" s="41" t="s">
        <v>494</v>
      </c>
      <c r="E246" s="3"/>
      <c r="F246" s="43">
        <f>1.32-(1*0.33)</f>
        <v>0.99</v>
      </c>
      <c r="G246" s="44"/>
      <c r="H246" s="45">
        <v>103</v>
      </c>
      <c r="I246" s="46">
        <f>F246*G245</f>
        <v>5.0489999999999995</v>
      </c>
      <c r="J246" s="47">
        <f t="shared" si="6"/>
        <v>26.341849871261637</v>
      </c>
      <c r="K246" s="796">
        <v>133</v>
      </c>
      <c r="L246" s="514"/>
      <c r="M246" s="797"/>
      <c r="N246" s="798" t="s">
        <v>180</v>
      </c>
      <c r="O246" s="799">
        <f t="shared" si="7"/>
        <v>0</v>
      </c>
      <c r="P246" s="800" t="s">
        <v>446</v>
      </c>
      <c r="Q246" s="840">
        <f t="shared" si="8"/>
        <v>0</v>
      </c>
      <c r="R246" s="802">
        <f t="shared" si="9"/>
        <v>0</v>
      </c>
      <c r="S246" s="841">
        <f t="shared" si="10"/>
        <v>0</v>
      </c>
      <c r="T246" s="804">
        <f t="shared" si="11"/>
        <v>0</v>
      </c>
      <c r="U246" s="49">
        <f t="shared" si="12"/>
        <v>0</v>
      </c>
      <c r="V246" s="189"/>
      <c r="Y246" s="188"/>
      <c r="Z246" s="188"/>
      <c r="AA246" s="188"/>
      <c r="AB246" s="188"/>
      <c r="AC246" s="188"/>
      <c r="AD246" s="188"/>
      <c r="AE246" s="188"/>
      <c r="AF246" s="188"/>
      <c r="AZ246" s="811"/>
      <c r="BA246" s="811"/>
      <c r="BB246" s="811"/>
      <c r="BC246" s="811"/>
      <c r="BD246" s="811"/>
      <c r="BE246" s="811"/>
      <c r="BF246" s="811"/>
      <c r="BG246" s="811"/>
      <c r="BH246" s="811"/>
      <c r="BS246" s="809"/>
      <c r="BT246" s="809"/>
      <c r="BU246" s="809"/>
      <c r="BV246" s="809"/>
      <c r="BW246" s="809"/>
      <c r="BX246" s="809"/>
      <c r="BY246" s="809"/>
      <c r="CG246" s="814"/>
      <c r="CH246" s="814"/>
      <c r="CI246" s="814"/>
      <c r="CJ246" s="814"/>
      <c r="CK246" s="814"/>
      <c r="CL246" s="814"/>
      <c r="CM246" s="814"/>
      <c r="CN246" s="814"/>
      <c r="CO246" s="814"/>
      <c r="CP246" s="814"/>
      <c r="CQ246" s="814"/>
      <c r="CR246" s="814"/>
      <c r="CS246" s="814"/>
      <c r="CT246" s="814"/>
      <c r="CU246" s="814"/>
      <c r="CV246" s="814"/>
      <c r="CW246" s="814"/>
      <c r="CX246" s="815"/>
      <c r="DB246" s="807"/>
      <c r="DC246" s="807"/>
      <c r="DD246" s="807"/>
      <c r="DE246" s="807"/>
      <c r="DF246" s="807"/>
      <c r="DG246" s="807"/>
      <c r="DH246" s="807"/>
      <c r="DI246" s="807"/>
      <c r="DJ246" s="807"/>
      <c r="DK246" s="807"/>
      <c r="DL246" s="807"/>
      <c r="DM246" s="807"/>
      <c r="DN246" s="807"/>
      <c r="DO246" s="807"/>
      <c r="DP246" s="807"/>
      <c r="DQ246" s="808"/>
      <c r="EC246" s="810"/>
      <c r="ED246" s="810"/>
      <c r="EE246" s="810"/>
      <c r="EF246" s="810"/>
      <c r="EG246" s="810"/>
      <c r="EH246" s="810"/>
      <c r="EI246" s="810"/>
      <c r="EJ246" s="810"/>
      <c r="EK246" s="810"/>
      <c r="EL246" s="810"/>
      <c r="EM246" s="810"/>
    </row>
    <row r="247" spans="2:143" ht="12" customHeight="1">
      <c r="B247" s="634"/>
      <c r="C247" s="5"/>
      <c r="D247" s="41" t="s">
        <v>495</v>
      </c>
      <c r="E247" s="3"/>
      <c r="F247" s="43">
        <f>1.32-(2*0.33)</f>
        <v>0.66</v>
      </c>
      <c r="G247" s="44"/>
      <c r="H247" s="45">
        <v>70</v>
      </c>
      <c r="I247" s="46">
        <f>F247*G245</f>
        <v>3.366</v>
      </c>
      <c r="J247" s="47">
        <f t="shared" si="6"/>
        <v>27.3321449792038</v>
      </c>
      <c r="K247" s="796">
        <v>92</v>
      </c>
      <c r="L247" s="514"/>
      <c r="M247" s="797"/>
      <c r="N247" s="798" t="s">
        <v>180</v>
      </c>
      <c r="O247" s="799">
        <f t="shared" si="7"/>
        <v>0</v>
      </c>
      <c r="P247" s="800" t="s">
        <v>446</v>
      </c>
      <c r="Q247" s="840">
        <f t="shared" si="8"/>
        <v>0</v>
      </c>
      <c r="R247" s="802">
        <f t="shared" si="9"/>
        <v>0</v>
      </c>
      <c r="S247" s="841">
        <f t="shared" si="10"/>
        <v>0</v>
      </c>
      <c r="T247" s="804">
        <f t="shared" si="11"/>
        <v>0</v>
      </c>
      <c r="U247" s="49">
        <f t="shared" si="12"/>
        <v>0</v>
      </c>
      <c r="V247" s="189"/>
      <c r="Y247" s="188"/>
      <c r="Z247" s="188"/>
      <c r="AA247" s="188"/>
      <c r="AB247" s="188"/>
      <c r="AC247" s="188"/>
      <c r="AD247" s="188"/>
      <c r="AE247" s="188"/>
      <c r="AF247" s="188"/>
      <c r="AZ247" s="811"/>
      <c r="BA247" s="811"/>
      <c r="BB247" s="811"/>
      <c r="BC247" s="811"/>
      <c r="BD247" s="811"/>
      <c r="BE247" s="811"/>
      <c r="BF247" s="811"/>
      <c r="BG247" s="811"/>
      <c r="BH247" s="811"/>
      <c r="BS247" s="809"/>
      <c r="BT247" s="809"/>
      <c r="BU247" s="809"/>
      <c r="BV247" s="809"/>
      <c r="BW247" s="809"/>
      <c r="BX247" s="809"/>
      <c r="BY247" s="809"/>
      <c r="CG247" s="814"/>
      <c r="CH247" s="814"/>
      <c r="CI247" s="814"/>
      <c r="CJ247" s="814"/>
      <c r="CK247" s="814"/>
      <c r="CL247" s="814"/>
      <c r="CM247" s="814"/>
      <c r="CN247" s="814"/>
      <c r="CO247" s="814"/>
      <c r="CP247" s="814"/>
      <c r="CQ247" s="814"/>
      <c r="CR247" s="814"/>
      <c r="CS247" s="814"/>
      <c r="CT247" s="814"/>
      <c r="CU247" s="814"/>
      <c r="CV247" s="814"/>
      <c r="CW247" s="814"/>
      <c r="CX247" s="815"/>
      <c r="DB247" s="807"/>
      <c r="DC247" s="807"/>
      <c r="DD247" s="807"/>
      <c r="DE247" s="807"/>
      <c r="DF247" s="807"/>
      <c r="DG247" s="807"/>
      <c r="DH247" s="807"/>
      <c r="DI247" s="807"/>
      <c r="DJ247" s="807"/>
      <c r="DK247" s="807"/>
      <c r="DL247" s="807"/>
      <c r="DM247" s="807"/>
      <c r="DN247" s="807"/>
      <c r="DO247" s="807"/>
      <c r="DP247" s="807"/>
      <c r="DQ247" s="808"/>
      <c r="EC247" s="810"/>
      <c r="ED247" s="810"/>
      <c r="EE247" s="810"/>
      <c r="EF247" s="810"/>
      <c r="EG247" s="810"/>
      <c r="EH247" s="810"/>
      <c r="EI247" s="810"/>
      <c r="EJ247" s="810"/>
      <c r="EK247" s="810"/>
      <c r="EL247" s="810"/>
      <c r="EM247" s="810"/>
    </row>
    <row r="248" spans="2:143" ht="12" customHeight="1">
      <c r="B248" s="634"/>
      <c r="D248" s="41" t="s">
        <v>496</v>
      </c>
      <c r="F248" s="43">
        <f>1.32-(3*0.33)</f>
        <v>0.33000000000000007</v>
      </c>
      <c r="G248" s="44"/>
      <c r="H248" s="45">
        <v>45</v>
      </c>
      <c r="I248" s="46">
        <f>F248*G245</f>
        <v>1.6830000000000003</v>
      </c>
      <c r="J248" s="47">
        <f t="shared" si="6"/>
        <v>32.6797385620915</v>
      </c>
      <c r="K248" s="796">
        <v>55</v>
      </c>
      <c r="L248" s="514"/>
      <c r="M248" s="797"/>
      <c r="N248" s="798" t="s">
        <v>180</v>
      </c>
      <c r="O248" s="799">
        <f t="shared" si="7"/>
        <v>0</v>
      </c>
      <c r="P248" s="800" t="s">
        <v>446</v>
      </c>
      <c r="Q248" s="840">
        <f t="shared" si="8"/>
        <v>0</v>
      </c>
      <c r="R248" s="802">
        <f t="shared" si="9"/>
        <v>0</v>
      </c>
      <c r="S248" s="841">
        <f t="shared" si="10"/>
        <v>0</v>
      </c>
      <c r="T248" s="804">
        <f t="shared" si="11"/>
        <v>0</v>
      </c>
      <c r="U248" s="49">
        <f t="shared" si="12"/>
        <v>0</v>
      </c>
      <c r="V248" s="189"/>
      <c r="Y248" s="188"/>
      <c r="Z248" s="188"/>
      <c r="AA248" s="188"/>
      <c r="AB248" s="188"/>
      <c r="AC248" s="188"/>
      <c r="AD248" s="188"/>
      <c r="AE248" s="188"/>
      <c r="AF248" s="188"/>
      <c r="AZ248" s="811"/>
      <c r="BA248" s="811"/>
      <c r="BB248" s="811"/>
      <c r="BC248" s="811"/>
      <c r="BD248" s="811"/>
      <c r="BE248" s="811"/>
      <c r="BF248" s="811"/>
      <c r="BG248" s="811"/>
      <c r="BH248" s="811"/>
      <c r="BS248" s="809"/>
      <c r="BT248" s="809"/>
      <c r="BU248" s="809"/>
      <c r="BV248" s="809"/>
      <c r="BW248" s="809"/>
      <c r="BX248" s="809"/>
      <c r="BY248" s="809"/>
      <c r="CG248" s="814"/>
      <c r="CH248" s="814"/>
      <c r="CI248" s="814"/>
      <c r="CJ248" s="814"/>
      <c r="CK248" s="814"/>
      <c r="CL248" s="814"/>
      <c r="CM248" s="814"/>
      <c r="CN248" s="814"/>
      <c r="CO248" s="814"/>
      <c r="CP248" s="814"/>
      <c r="CQ248" s="814"/>
      <c r="CR248" s="814"/>
      <c r="CS248" s="814"/>
      <c r="CT248" s="814"/>
      <c r="CU248" s="814"/>
      <c r="CV248" s="814"/>
      <c r="CW248" s="814"/>
      <c r="CX248" s="815"/>
      <c r="DB248" s="807"/>
      <c r="DC248" s="807"/>
      <c r="DD248" s="807"/>
      <c r="DE248" s="807"/>
      <c r="DF248" s="807"/>
      <c r="DG248" s="807"/>
      <c r="DH248" s="807"/>
      <c r="DI248" s="807"/>
      <c r="DJ248" s="807"/>
      <c r="DK248" s="807"/>
      <c r="DL248" s="807"/>
      <c r="DM248" s="807"/>
      <c r="DN248" s="807"/>
      <c r="DO248" s="807"/>
      <c r="DP248" s="807"/>
      <c r="DQ248" s="808"/>
      <c r="EC248" s="810"/>
      <c r="ED248" s="810"/>
      <c r="EE248" s="810"/>
      <c r="EF248" s="810"/>
      <c r="EG248" s="810"/>
      <c r="EH248" s="810"/>
      <c r="EI248" s="810"/>
      <c r="EJ248" s="810"/>
      <c r="EK248" s="810"/>
      <c r="EL248" s="810"/>
      <c r="EM248" s="810"/>
    </row>
    <row r="249" spans="1:60" ht="12" customHeight="1">
      <c r="A249" s="564" t="s">
        <v>721</v>
      </c>
      <c r="B249" s="634"/>
      <c r="C249" s="40"/>
      <c r="D249" s="40"/>
      <c r="E249" s="42"/>
      <c r="F249" s="43"/>
      <c r="G249" s="46"/>
      <c r="H249" s="45"/>
      <c r="I249" s="512"/>
      <c r="J249" s="736" t="s">
        <v>720</v>
      </c>
      <c r="K249" s="512"/>
      <c r="L249" s="1"/>
      <c r="M249" s="1"/>
      <c r="N249" s="181"/>
      <c r="O249" s="1091">
        <f>SUM(O229:O248)</f>
        <v>0</v>
      </c>
      <c r="P249" s="218"/>
      <c r="Q249" s="2"/>
      <c r="S249" s="2"/>
      <c r="V249" s="189"/>
      <c r="Y249" s="188"/>
      <c r="Z249" s="188"/>
      <c r="AA249" s="188"/>
      <c r="AB249" s="188"/>
      <c r="AC249" s="188"/>
      <c r="AD249" s="188"/>
      <c r="AE249" s="188"/>
      <c r="AF249" s="188"/>
      <c r="AZ249" s="811"/>
      <c r="BA249" s="811"/>
      <c r="BB249" s="811"/>
      <c r="BC249" s="811"/>
      <c r="BD249" s="811"/>
      <c r="BE249" s="811"/>
      <c r="BF249" s="811"/>
      <c r="BG249" s="811"/>
      <c r="BH249" s="811"/>
    </row>
    <row r="250" spans="2:60" ht="12" customHeight="1">
      <c r="B250" s="634"/>
      <c r="C250" s="463" t="s">
        <v>677</v>
      </c>
      <c r="D250" s="40"/>
      <c r="E250" s="42"/>
      <c r="F250" s="43"/>
      <c r="G250" s="46"/>
      <c r="H250" s="45"/>
      <c r="I250" s="46"/>
      <c r="J250" s="47"/>
      <c r="K250" s="796"/>
      <c r="L250" s="1"/>
      <c r="M250" s="1"/>
      <c r="N250" s="181"/>
      <c r="O250" s="182"/>
      <c r="Q250" s="2"/>
      <c r="S250" s="2"/>
      <c r="V250" s="189"/>
      <c r="Y250" s="188"/>
      <c r="Z250" s="188"/>
      <c r="AA250" s="188"/>
      <c r="AB250" s="188"/>
      <c r="AC250" s="188"/>
      <c r="AD250" s="188"/>
      <c r="AE250" s="188"/>
      <c r="AF250" s="188"/>
      <c r="AZ250" s="811"/>
      <c r="BA250" s="811"/>
      <c r="BB250" s="811"/>
      <c r="BC250" s="811"/>
      <c r="BD250" s="811"/>
      <c r="BE250" s="811"/>
      <c r="BF250" s="811"/>
      <c r="BG250" s="811"/>
      <c r="BH250" s="811"/>
    </row>
    <row r="251" spans="2:143" ht="24" customHeight="1">
      <c r="B251" s="634"/>
      <c r="C251" s="52" t="s">
        <v>71</v>
      </c>
      <c r="D251" s="52"/>
      <c r="E251" s="194" t="s">
        <v>301</v>
      </c>
      <c r="F251" s="194" t="s">
        <v>232</v>
      </c>
      <c r="G251" s="195" t="s">
        <v>231</v>
      </c>
      <c r="H251" s="196" t="s">
        <v>234</v>
      </c>
      <c r="I251" s="197" t="s">
        <v>179</v>
      </c>
      <c r="J251" s="196" t="s">
        <v>235</v>
      </c>
      <c r="K251" s="196" t="s">
        <v>259</v>
      </c>
      <c r="L251" s="516"/>
      <c r="M251" s="816"/>
      <c r="N251" s="817"/>
      <c r="O251" s="832" t="s">
        <v>236</v>
      </c>
      <c r="P251" s="833"/>
      <c r="Q251" s="834" t="s">
        <v>237</v>
      </c>
      <c r="R251" s="834" t="s">
        <v>238</v>
      </c>
      <c r="S251" s="835" t="s">
        <v>239</v>
      </c>
      <c r="T251" s="835" t="s">
        <v>240</v>
      </c>
      <c r="V251" s="198"/>
      <c r="Y251" s="198"/>
      <c r="Z251" s="198"/>
      <c r="AA251" s="198"/>
      <c r="AB251" s="198"/>
      <c r="AC251" s="198"/>
      <c r="AD251" s="198"/>
      <c r="AE251" s="198"/>
      <c r="AF251" s="198"/>
      <c r="AZ251" s="198"/>
      <c r="BA251" s="198"/>
      <c r="BB251" s="198"/>
      <c r="BC251" s="198"/>
      <c r="BD251" s="198"/>
      <c r="BE251" s="198"/>
      <c r="BF251" s="198"/>
      <c r="BG251" s="198"/>
      <c r="BH251" s="198"/>
      <c r="BS251" s="836"/>
      <c r="BT251" s="836"/>
      <c r="BU251" s="836"/>
      <c r="BV251" s="836"/>
      <c r="BW251" s="836"/>
      <c r="BX251" s="836"/>
      <c r="BY251" s="836"/>
      <c r="CG251" s="837"/>
      <c r="CH251" s="837"/>
      <c r="CI251" s="837"/>
      <c r="CJ251" s="837"/>
      <c r="CK251" s="837"/>
      <c r="CL251" s="837"/>
      <c r="CM251" s="837"/>
      <c r="CN251" s="837"/>
      <c r="CO251" s="837"/>
      <c r="CP251" s="837"/>
      <c r="CQ251" s="837"/>
      <c r="CR251" s="837"/>
      <c r="CS251" s="837"/>
      <c r="CT251" s="837"/>
      <c r="CU251" s="837"/>
      <c r="CV251" s="837"/>
      <c r="CW251" s="837"/>
      <c r="CX251" s="837"/>
      <c r="DB251" s="837"/>
      <c r="DC251" s="837"/>
      <c r="DD251" s="837"/>
      <c r="DE251" s="837"/>
      <c r="DF251" s="837"/>
      <c r="DG251" s="837"/>
      <c r="DH251" s="837"/>
      <c r="DI251" s="837"/>
      <c r="DJ251" s="837"/>
      <c r="DK251" s="837"/>
      <c r="DL251" s="837"/>
      <c r="DM251" s="837"/>
      <c r="DN251" s="837"/>
      <c r="DO251" s="837"/>
      <c r="DP251" s="837"/>
      <c r="DQ251" s="813"/>
      <c r="EC251" s="836"/>
      <c r="ED251" s="836"/>
      <c r="EE251" s="836"/>
      <c r="EF251" s="836"/>
      <c r="EG251" s="836"/>
      <c r="EH251" s="836"/>
      <c r="EI251" s="836"/>
      <c r="EJ251" s="836"/>
      <c r="EK251" s="836"/>
      <c r="EL251" s="836"/>
      <c r="EM251" s="836"/>
    </row>
    <row r="252" spans="2:143" ht="12" customHeight="1">
      <c r="B252" s="634"/>
      <c r="C252" s="40">
        <v>230</v>
      </c>
      <c r="D252" s="41" t="s">
        <v>306</v>
      </c>
      <c r="E252" s="42">
        <v>11</v>
      </c>
      <c r="F252" s="66">
        <v>1.32</v>
      </c>
      <c r="G252" s="44">
        <v>2.3</v>
      </c>
      <c r="H252" s="45">
        <v>84</v>
      </c>
      <c r="I252" s="46">
        <f>F252*G252</f>
        <v>3.036</v>
      </c>
      <c r="J252" s="47">
        <f aca="true" t="shared" si="13" ref="J252:J271">K252/I252</f>
        <v>36.231884057971016</v>
      </c>
      <c r="K252" s="839">
        <v>110</v>
      </c>
      <c r="L252" s="514"/>
      <c r="M252" s="797"/>
      <c r="N252" s="798" t="s">
        <v>180</v>
      </c>
      <c r="O252" s="799">
        <f aca="true" t="shared" si="14" ref="O252:O270">I276*M252</f>
        <v>0</v>
      </c>
      <c r="P252" s="800" t="s">
        <v>445</v>
      </c>
      <c r="Q252" s="840">
        <f aca="true" t="shared" si="15" ref="Q252:Q271">ROUNDUP((S252*(euro)),-2)</f>
        <v>0</v>
      </c>
      <c r="R252" s="802">
        <f aca="true" t="shared" si="16" ref="R252:R271">Q252*(1.25)</f>
        <v>0</v>
      </c>
      <c r="S252" s="841">
        <f>ROUNDUP((K252*M252),0)</f>
        <v>0</v>
      </c>
      <c r="T252" s="804">
        <f aca="true" t="shared" si="17" ref="T252:T271">ROUNDUP((S252*1.25),0)</f>
        <v>0</v>
      </c>
      <c r="U252" s="49">
        <f aca="true" t="shared" si="18" ref="U252:U271">H252*M252</f>
        <v>0</v>
      </c>
      <c r="V252" s="189"/>
      <c r="Y252" s="188"/>
      <c r="Z252" s="188"/>
      <c r="AA252" s="188"/>
      <c r="AB252" s="188"/>
      <c r="AC252" s="188"/>
      <c r="AD252" s="188"/>
      <c r="AE252" s="188"/>
      <c r="AF252" s="188"/>
      <c r="AZ252" s="810"/>
      <c r="BA252" s="810"/>
      <c r="BB252" s="810"/>
      <c r="BC252" s="810"/>
      <c r="BD252" s="810"/>
      <c r="BE252" s="810"/>
      <c r="BF252" s="810"/>
      <c r="BG252" s="810"/>
      <c r="BH252" s="810"/>
      <c r="BS252" s="809"/>
      <c r="BT252" s="809"/>
      <c r="BU252" s="809"/>
      <c r="BV252" s="809"/>
      <c r="BW252" s="809"/>
      <c r="BX252" s="809"/>
      <c r="BY252" s="809"/>
      <c r="CG252" s="814"/>
      <c r="CH252" s="814"/>
      <c r="CI252" s="814"/>
      <c r="CJ252" s="814"/>
      <c r="CK252" s="814"/>
      <c r="CL252" s="814"/>
      <c r="CM252" s="814"/>
      <c r="CN252" s="814"/>
      <c r="CO252" s="814"/>
      <c r="CP252" s="814"/>
      <c r="CQ252" s="814"/>
      <c r="CR252" s="814"/>
      <c r="CS252" s="814"/>
      <c r="CT252" s="814"/>
      <c r="CU252" s="814"/>
      <c r="CV252" s="814"/>
      <c r="CW252" s="814"/>
      <c r="CX252" s="815"/>
      <c r="DB252" s="807"/>
      <c r="DC252" s="807"/>
      <c r="DD252" s="807"/>
      <c r="DE252" s="807"/>
      <c r="DF252" s="807"/>
      <c r="DG252" s="807"/>
      <c r="DH252" s="807"/>
      <c r="DI252" s="807"/>
      <c r="DJ252" s="807"/>
      <c r="DK252" s="807"/>
      <c r="DL252" s="807"/>
      <c r="DM252" s="807"/>
      <c r="DN252" s="807"/>
      <c r="DO252" s="807"/>
      <c r="DP252" s="807"/>
      <c r="DQ252" s="808"/>
      <c r="EC252" s="810"/>
      <c r="ED252" s="810"/>
      <c r="EE252" s="810"/>
      <c r="EF252" s="810"/>
      <c r="EG252" s="810"/>
      <c r="EH252" s="810"/>
      <c r="EI252" s="810"/>
      <c r="EJ252" s="810"/>
      <c r="EK252" s="810"/>
      <c r="EL252" s="810"/>
      <c r="EM252" s="810"/>
    </row>
    <row r="253" spans="2:143" ht="12" customHeight="1">
      <c r="B253" s="634"/>
      <c r="C253" s="5"/>
      <c r="D253" s="41" t="s">
        <v>307</v>
      </c>
      <c r="E253" s="3"/>
      <c r="F253" s="43">
        <f>1.32-(1*0.33)</f>
        <v>0.99</v>
      </c>
      <c r="G253" s="44"/>
      <c r="H253" s="45">
        <v>64</v>
      </c>
      <c r="I253" s="46">
        <f>F253*G252</f>
        <v>2.2769999999999997</v>
      </c>
      <c r="J253" s="47">
        <f t="shared" si="13"/>
        <v>36.890645586297765</v>
      </c>
      <c r="K253" s="796">
        <v>84</v>
      </c>
      <c r="L253" s="514"/>
      <c r="M253" s="797"/>
      <c r="N253" s="798" t="s">
        <v>180</v>
      </c>
      <c r="O253" s="799">
        <f t="shared" si="14"/>
        <v>0</v>
      </c>
      <c r="P253" s="800" t="s">
        <v>445</v>
      </c>
      <c r="Q253" s="840">
        <f t="shared" si="15"/>
        <v>0</v>
      </c>
      <c r="R253" s="802">
        <f t="shared" si="16"/>
        <v>0</v>
      </c>
      <c r="S253" s="841">
        <f aca="true" t="shared" si="19" ref="S253:S270">ROUNDUP((K277*M253),0)</f>
        <v>0</v>
      </c>
      <c r="T253" s="804">
        <f t="shared" si="17"/>
        <v>0</v>
      </c>
      <c r="U253" s="49">
        <f t="shared" si="18"/>
        <v>0</v>
      </c>
      <c r="V253" s="189"/>
      <c r="Y253" s="188"/>
      <c r="Z253" s="188"/>
      <c r="AA253" s="188"/>
      <c r="AB253" s="188"/>
      <c r="AC253" s="188"/>
      <c r="AD253" s="188"/>
      <c r="AE253" s="188"/>
      <c r="AF253" s="188"/>
      <c r="AZ253" s="811"/>
      <c r="BA253" s="811"/>
      <c r="BB253" s="811"/>
      <c r="BC253" s="811"/>
      <c r="BD253" s="811"/>
      <c r="BE253" s="811"/>
      <c r="BF253" s="811"/>
      <c r="BG253" s="811"/>
      <c r="BH253" s="811"/>
      <c r="BS253" s="809"/>
      <c r="BT253" s="809"/>
      <c r="BU253" s="809"/>
      <c r="BV253" s="809"/>
      <c r="BW253" s="809"/>
      <c r="BX253" s="809"/>
      <c r="BY253" s="809"/>
      <c r="CG253" s="814"/>
      <c r="CH253" s="814"/>
      <c r="CI253" s="814"/>
      <c r="CJ253" s="814"/>
      <c r="CK253" s="814"/>
      <c r="CL253" s="814"/>
      <c r="CM253" s="814"/>
      <c r="CN253" s="814"/>
      <c r="CO253" s="814"/>
      <c r="CP253" s="814"/>
      <c r="CQ253" s="814"/>
      <c r="CR253" s="814"/>
      <c r="CS253" s="814"/>
      <c r="CT253" s="814"/>
      <c r="CU253" s="814"/>
      <c r="CV253" s="814"/>
      <c r="CW253" s="814"/>
      <c r="CX253" s="815"/>
      <c r="DB253" s="807"/>
      <c r="DC253" s="807"/>
      <c r="DD253" s="807"/>
      <c r="DE253" s="807"/>
      <c r="DF253" s="807"/>
      <c r="DG253" s="807"/>
      <c r="DH253" s="807"/>
      <c r="DI253" s="807"/>
      <c r="DJ253" s="807"/>
      <c r="DK253" s="807"/>
      <c r="DL253" s="807"/>
      <c r="DM253" s="807"/>
      <c r="DN253" s="807"/>
      <c r="DO253" s="807"/>
      <c r="DP253" s="807"/>
      <c r="DQ253" s="808"/>
      <c r="EC253" s="810"/>
      <c r="ED253" s="810"/>
      <c r="EE253" s="810"/>
      <c r="EF253" s="810"/>
      <c r="EG253" s="810"/>
      <c r="EH253" s="810"/>
      <c r="EI253" s="810"/>
      <c r="EJ253" s="810"/>
      <c r="EK253" s="810"/>
      <c r="EL253" s="810"/>
      <c r="EM253" s="810"/>
    </row>
    <row r="254" spans="2:143" ht="12" customHeight="1">
      <c r="B254" s="634"/>
      <c r="C254" s="5"/>
      <c r="D254" s="41" t="s">
        <v>308</v>
      </c>
      <c r="E254" s="3"/>
      <c r="F254" s="43">
        <f>1.32-(2*0.33)</f>
        <v>0.66</v>
      </c>
      <c r="G254" s="44"/>
      <c r="H254" s="45">
        <v>44</v>
      </c>
      <c r="I254" s="46">
        <f>F254*G252</f>
        <v>1.518</v>
      </c>
      <c r="J254" s="47">
        <f t="shared" si="13"/>
        <v>38.20816864295125</v>
      </c>
      <c r="K254" s="796">
        <v>58</v>
      </c>
      <c r="L254" s="514"/>
      <c r="M254" s="797"/>
      <c r="N254" s="798" t="s">
        <v>180</v>
      </c>
      <c r="O254" s="799">
        <f t="shared" si="14"/>
        <v>0</v>
      </c>
      <c r="P254" s="800" t="s">
        <v>445</v>
      </c>
      <c r="Q254" s="840">
        <f t="shared" si="15"/>
        <v>0</v>
      </c>
      <c r="R254" s="802">
        <f t="shared" si="16"/>
        <v>0</v>
      </c>
      <c r="S254" s="841">
        <f t="shared" si="19"/>
        <v>0</v>
      </c>
      <c r="T254" s="804">
        <f t="shared" si="17"/>
        <v>0</v>
      </c>
      <c r="U254" s="49">
        <f t="shared" si="18"/>
        <v>0</v>
      </c>
      <c r="V254" s="189"/>
      <c r="Y254" s="188"/>
      <c r="Z254" s="188"/>
      <c r="AA254" s="188"/>
      <c r="AB254" s="188"/>
      <c r="AC254" s="188"/>
      <c r="AD254" s="188"/>
      <c r="AE254" s="188"/>
      <c r="AF254" s="188"/>
      <c r="AZ254" s="811"/>
      <c r="BA254" s="811"/>
      <c r="BB254" s="811"/>
      <c r="BC254" s="811"/>
      <c r="BD254" s="811"/>
      <c r="BE254" s="811"/>
      <c r="BF254" s="811"/>
      <c r="BG254" s="811"/>
      <c r="BH254" s="811"/>
      <c r="BS254" s="809"/>
      <c r="BT254" s="809"/>
      <c r="BU254" s="809"/>
      <c r="BV254" s="809"/>
      <c r="BW254" s="809"/>
      <c r="BX254" s="809"/>
      <c r="BY254" s="809"/>
      <c r="CG254" s="814"/>
      <c r="CH254" s="814"/>
      <c r="CI254" s="814"/>
      <c r="CJ254" s="814"/>
      <c r="CK254" s="814"/>
      <c r="CL254" s="814"/>
      <c r="CM254" s="814"/>
      <c r="CN254" s="814"/>
      <c r="CO254" s="814"/>
      <c r="CP254" s="814"/>
      <c r="CQ254" s="814"/>
      <c r="CR254" s="814"/>
      <c r="CS254" s="814"/>
      <c r="CT254" s="814"/>
      <c r="CU254" s="814"/>
      <c r="CV254" s="814"/>
      <c r="CW254" s="814"/>
      <c r="CX254" s="815"/>
      <c r="DB254" s="807"/>
      <c r="DC254" s="807"/>
      <c r="DD254" s="807"/>
      <c r="DE254" s="807"/>
      <c r="DF254" s="807"/>
      <c r="DG254" s="807"/>
      <c r="DH254" s="807"/>
      <c r="DI254" s="807"/>
      <c r="DJ254" s="807"/>
      <c r="DK254" s="807"/>
      <c r="DL254" s="807"/>
      <c r="DM254" s="807"/>
      <c r="DN254" s="807"/>
      <c r="DO254" s="807"/>
      <c r="DP254" s="807"/>
      <c r="DQ254" s="808"/>
      <c r="EC254" s="810"/>
      <c r="ED254" s="810"/>
      <c r="EE254" s="810"/>
      <c r="EF254" s="810"/>
      <c r="EG254" s="810"/>
      <c r="EH254" s="810"/>
      <c r="EI254" s="810"/>
      <c r="EJ254" s="810"/>
      <c r="EK254" s="810"/>
      <c r="EL254" s="810"/>
      <c r="EM254" s="810"/>
    </row>
    <row r="255" spans="2:143" ht="12" customHeight="1">
      <c r="B255" s="634"/>
      <c r="D255" s="41" t="s">
        <v>309</v>
      </c>
      <c r="F255" s="43">
        <f>1.32-(3*0.33)</f>
        <v>0.33000000000000007</v>
      </c>
      <c r="G255" s="44"/>
      <c r="H255" s="45">
        <v>30</v>
      </c>
      <c r="I255" s="46">
        <f>F255*G252</f>
        <v>0.7590000000000001</v>
      </c>
      <c r="J255" s="47">
        <f t="shared" si="13"/>
        <v>44.795783926218704</v>
      </c>
      <c r="K255" s="796">
        <v>34</v>
      </c>
      <c r="L255" s="514"/>
      <c r="M255" s="797"/>
      <c r="N255" s="798" t="s">
        <v>180</v>
      </c>
      <c r="O255" s="799">
        <f t="shared" si="14"/>
        <v>0</v>
      </c>
      <c r="P255" s="800" t="s">
        <v>445</v>
      </c>
      <c r="Q255" s="840">
        <f t="shared" si="15"/>
        <v>0</v>
      </c>
      <c r="R255" s="802">
        <f t="shared" si="16"/>
        <v>0</v>
      </c>
      <c r="S255" s="841">
        <f t="shared" si="19"/>
        <v>0</v>
      </c>
      <c r="T255" s="804">
        <f t="shared" si="17"/>
        <v>0</v>
      </c>
      <c r="U255" s="49">
        <f t="shared" si="18"/>
        <v>0</v>
      </c>
      <c r="V255" s="189"/>
      <c r="Y255" s="188"/>
      <c r="Z255" s="188"/>
      <c r="AA255" s="188"/>
      <c r="AB255" s="188"/>
      <c r="AC255" s="188"/>
      <c r="AD255" s="188"/>
      <c r="AE255" s="188"/>
      <c r="AF255" s="188"/>
      <c r="AZ255" s="811"/>
      <c r="BA255" s="811"/>
      <c r="BB255" s="811"/>
      <c r="BC255" s="811"/>
      <c r="BD255" s="811"/>
      <c r="BE255" s="811"/>
      <c r="BF255" s="811"/>
      <c r="BG255" s="811"/>
      <c r="BH255" s="811"/>
      <c r="BS255" s="809"/>
      <c r="BT255" s="809"/>
      <c r="BU255" s="809"/>
      <c r="BV255" s="809"/>
      <c r="BW255" s="809"/>
      <c r="BX255" s="809"/>
      <c r="BY255" s="809"/>
      <c r="CG255" s="814"/>
      <c r="CH255" s="814"/>
      <c r="CI255" s="814"/>
      <c r="CJ255" s="814"/>
      <c r="CK255" s="814"/>
      <c r="CL255" s="814"/>
      <c r="CM255" s="814"/>
      <c r="CN255" s="814"/>
      <c r="CO255" s="814"/>
      <c r="CP255" s="814"/>
      <c r="CQ255" s="814"/>
      <c r="CR255" s="814"/>
      <c r="CS255" s="814"/>
      <c r="CT255" s="814"/>
      <c r="CU255" s="814"/>
      <c r="CV255" s="814"/>
      <c r="CW255" s="814"/>
      <c r="CX255" s="815"/>
      <c r="DB255" s="807"/>
      <c r="DC255" s="807"/>
      <c r="DD255" s="807"/>
      <c r="DE255" s="807"/>
      <c r="DF255" s="807"/>
      <c r="DG255" s="807"/>
      <c r="DH255" s="807"/>
      <c r="DI255" s="807"/>
      <c r="DJ255" s="807"/>
      <c r="DK255" s="807"/>
      <c r="DL255" s="807"/>
      <c r="DM255" s="807"/>
      <c r="DN255" s="807"/>
      <c r="DO255" s="807"/>
      <c r="DP255" s="807"/>
      <c r="DQ255" s="808"/>
      <c r="EC255" s="810"/>
      <c r="ED255" s="810"/>
      <c r="EE255" s="810"/>
      <c r="EF255" s="810"/>
      <c r="EG255" s="810"/>
      <c r="EH255" s="810"/>
      <c r="EI255" s="810"/>
      <c r="EJ255" s="810"/>
      <c r="EK255" s="810"/>
      <c r="EL255" s="810"/>
      <c r="EM255" s="810"/>
    </row>
    <row r="256" spans="2:143" ht="12" customHeight="1">
      <c r="B256" s="634"/>
      <c r="C256" s="40">
        <v>260</v>
      </c>
      <c r="D256" s="41" t="s">
        <v>310</v>
      </c>
      <c r="E256" s="42">
        <v>11</v>
      </c>
      <c r="F256" s="66">
        <v>1.32</v>
      </c>
      <c r="G256" s="44">
        <v>2.6</v>
      </c>
      <c r="H256" s="45">
        <v>94</v>
      </c>
      <c r="I256" s="46">
        <f>F256*G256</f>
        <v>3.4320000000000004</v>
      </c>
      <c r="J256" s="47">
        <f t="shared" si="13"/>
        <v>35.547785547785544</v>
      </c>
      <c r="K256" s="839">
        <v>122</v>
      </c>
      <c r="L256" s="514"/>
      <c r="M256" s="797"/>
      <c r="N256" s="798" t="s">
        <v>180</v>
      </c>
      <c r="O256" s="799">
        <f t="shared" si="14"/>
        <v>0</v>
      </c>
      <c r="P256" s="800" t="s">
        <v>446</v>
      </c>
      <c r="Q256" s="840">
        <f t="shared" si="15"/>
        <v>0</v>
      </c>
      <c r="R256" s="802">
        <f t="shared" si="16"/>
        <v>0</v>
      </c>
      <c r="S256" s="841">
        <f t="shared" si="19"/>
        <v>0</v>
      </c>
      <c r="T256" s="804">
        <f t="shared" si="17"/>
        <v>0</v>
      </c>
      <c r="U256" s="49">
        <f t="shared" si="18"/>
        <v>0</v>
      </c>
      <c r="V256" s="189"/>
      <c r="Y256" s="188"/>
      <c r="Z256" s="188"/>
      <c r="AA256" s="188"/>
      <c r="AB256" s="188"/>
      <c r="AC256" s="188"/>
      <c r="AD256" s="188"/>
      <c r="AE256" s="188"/>
      <c r="AF256" s="188"/>
      <c r="AZ256" s="810"/>
      <c r="BA256" s="810"/>
      <c r="BB256" s="810"/>
      <c r="BC256" s="810"/>
      <c r="BD256" s="810"/>
      <c r="BE256" s="810"/>
      <c r="BF256" s="810"/>
      <c r="BG256" s="810"/>
      <c r="BH256" s="810"/>
      <c r="BS256" s="809"/>
      <c r="BT256" s="809"/>
      <c r="BU256" s="809"/>
      <c r="BV256" s="809"/>
      <c r="BW256" s="809"/>
      <c r="BX256" s="809"/>
      <c r="BY256" s="809"/>
      <c r="CG256" s="814"/>
      <c r="CH256" s="814"/>
      <c r="CI256" s="814"/>
      <c r="CJ256" s="814"/>
      <c r="CK256" s="814"/>
      <c r="CL256" s="814"/>
      <c r="CM256" s="814"/>
      <c r="CN256" s="814"/>
      <c r="CO256" s="814"/>
      <c r="CP256" s="814"/>
      <c r="CQ256" s="814"/>
      <c r="CR256" s="814"/>
      <c r="CS256" s="814"/>
      <c r="CT256" s="814"/>
      <c r="CU256" s="814"/>
      <c r="CV256" s="814"/>
      <c r="CW256" s="814"/>
      <c r="CX256" s="815"/>
      <c r="DB256" s="807"/>
      <c r="DC256" s="807"/>
      <c r="DD256" s="807"/>
      <c r="DE256" s="807"/>
      <c r="DF256" s="807"/>
      <c r="DG256" s="807"/>
      <c r="DH256" s="807"/>
      <c r="DI256" s="807"/>
      <c r="DJ256" s="807"/>
      <c r="DK256" s="807"/>
      <c r="DL256" s="807"/>
      <c r="DM256" s="807"/>
      <c r="DN256" s="807"/>
      <c r="DO256" s="807"/>
      <c r="DP256" s="807"/>
      <c r="DQ256" s="808"/>
      <c r="EC256" s="810"/>
      <c r="ED256" s="810"/>
      <c r="EE256" s="810"/>
      <c r="EF256" s="810"/>
      <c r="EG256" s="810"/>
      <c r="EH256" s="810"/>
      <c r="EI256" s="810"/>
      <c r="EJ256" s="810"/>
      <c r="EK256" s="810"/>
      <c r="EL256" s="810"/>
      <c r="EM256" s="810"/>
    </row>
    <row r="257" spans="2:143" ht="12" customHeight="1">
      <c r="B257" s="634"/>
      <c r="C257" s="5"/>
      <c r="D257" s="41" t="s">
        <v>311</v>
      </c>
      <c r="E257" s="3"/>
      <c r="F257" s="43">
        <f>1.32-(1*0.33)</f>
        <v>0.99</v>
      </c>
      <c r="G257" s="44"/>
      <c r="H257" s="45">
        <v>72</v>
      </c>
      <c r="I257" s="46">
        <f>F257*G256</f>
        <v>2.574</v>
      </c>
      <c r="J257" s="47">
        <f t="shared" si="13"/>
        <v>36.130536130536136</v>
      </c>
      <c r="K257" s="796">
        <v>93</v>
      </c>
      <c r="L257" s="514"/>
      <c r="M257" s="797"/>
      <c r="N257" s="798" t="s">
        <v>180</v>
      </c>
      <c r="O257" s="799">
        <f t="shared" si="14"/>
        <v>0</v>
      </c>
      <c r="P257" s="800" t="s">
        <v>446</v>
      </c>
      <c r="Q257" s="840">
        <f t="shared" si="15"/>
        <v>0</v>
      </c>
      <c r="R257" s="802">
        <f t="shared" si="16"/>
        <v>0</v>
      </c>
      <c r="S257" s="841">
        <f t="shared" si="19"/>
        <v>0</v>
      </c>
      <c r="T257" s="804">
        <f t="shared" si="17"/>
        <v>0</v>
      </c>
      <c r="U257" s="49">
        <f t="shared" si="18"/>
        <v>0</v>
      </c>
      <c r="V257" s="189"/>
      <c r="Y257" s="188"/>
      <c r="Z257" s="188"/>
      <c r="AA257" s="188"/>
      <c r="AB257" s="188"/>
      <c r="AC257" s="188"/>
      <c r="AD257" s="188"/>
      <c r="AE257" s="188"/>
      <c r="AF257" s="188"/>
      <c r="AZ257" s="811"/>
      <c r="BA257" s="811"/>
      <c r="BB257" s="811"/>
      <c r="BC257" s="811"/>
      <c r="BD257" s="811"/>
      <c r="BE257" s="811"/>
      <c r="BF257" s="811"/>
      <c r="BG257" s="811"/>
      <c r="BH257" s="811"/>
      <c r="BS257" s="809"/>
      <c r="BT257" s="809"/>
      <c r="BU257" s="809"/>
      <c r="BV257" s="809"/>
      <c r="BW257" s="809"/>
      <c r="BX257" s="809"/>
      <c r="BY257" s="809"/>
      <c r="CG257" s="814"/>
      <c r="CH257" s="814"/>
      <c r="CI257" s="814"/>
      <c r="CJ257" s="814"/>
      <c r="CK257" s="814"/>
      <c r="CL257" s="814"/>
      <c r="CM257" s="814"/>
      <c r="CN257" s="814"/>
      <c r="CO257" s="814"/>
      <c r="CP257" s="814"/>
      <c r="CQ257" s="814"/>
      <c r="CR257" s="814"/>
      <c r="CS257" s="814"/>
      <c r="CT257" s="814"/>
      <c r="CU257" s="814"/>
      <c r="CV257" s="814"/>
      <c r="CW257" s="814"/>
      <c r="CX257" s="815"/>
      <c r="DB257" s="807"/>
      <c r="DC257" s="807"/>
      <c r="DD257" s="807"/>
      <c r="DE257" s="807"/>
      <c r="DF257" s="807"/>
      <c r="DG257" s="807"/>
      <c r="DH257" s="807"/>
      <c r="DI257" s="807"/>
      <c r="DJ257" s="807"/>
      <c r="DK257" s="807"/>
      <c r="DL257" s="807"/>
      <c r="DM257" s="807"/>
      <c r="DN257" s="807"/>
      <c r="DO257" s="807"/>
      <c r="DP257" s="807"/>
      <c r="DQ257" s="808"/>
      <c r="EC257" s="810"/>
      <c r="ED257" s="810"/>
      <c r="EE257" s="810"/>
      <c r="EF257" s="810"/>
      <c r="EG257" s="810"/>
      <c r="EH257" s="810"/>
      <c r="EI257" s="810"/>
      <c r="EJ257" s="810"/>
      <c r="EK257" s="810"/>
      <c r="EL257" s="810"/>
      <c r="EM257" s="810"/>
    </row>
    <row r="258" spans="2:143" ht="12" customHeight="1">
      <c r="B258" s="634"/>
      <c r="C258" s="5"/>
      <c r="D258" s="41" t="s">
        <v>312</v>
      </c>
      <c r="E258" s="3"/>
      <c r="F258" s="43">
        <f>1.32-(2*0.33)</f>
        <v>0.66</v>
      </c>
      <c r="G258" s="44"/>
      <c r="H258" s="45">
        <v>50</v>
      </c>
      <c r="I258" s="46">
        <f>F258*G256</f>
        <v>1.7160000000000002</v>
      </c>
      <c r="J258" s="47">
        <f t="shared" si="13"/>
        <v>37.29603729603729</v>
      </c>
      <c r="K258" s="796">
        <v>64</v>
      </c>
      <c r="L258" s="514"/>
      <c r="M258" s="797"/>
      <c r="N258" s="798" t="s">
        <v>180</v>
      </c>
      <c r="O258" s="799">
        <f t="shared" si="14"/>
        <v>0</v>
      </c>
      <c r="P258" s="800" t="s">
        <v>446</v>
      </c>
      <c r="Q258" s="840">
        <f t="shared" si="15"/>
        <v>0</v>
      </c>
      <c r="R258" s="802">
        <f t="shared" si="16"/>
        <v>0</v>
      </c>
      <c r="S258" s="841">
        <f t="shared" si="19"/>
        <v>0</v>
      </c>
      <c r="T258" s="804">
        <f t="shared" si="17"/>
        <v>0</v>
      </c>
      <c r="U258" s="49">
        <f t="shared" si="18"/>
        <v>0</v>
      </c>
      <c r="V258" s="189"/>
      <c r="Y258" s="188"/>
      <c r="Z258" s="188"/>
      <c r="AA258" s="188"/>
      <c r="AB258" s="188"/>
      <c r="AC258" s="188"/>
      <c r="AD258" s="188"/>
      <c r="AE258" s="188"/>
      <c r="AF258" s="188"/>
      <c r="AZ258" s="811"/>
      <c r="BA258" s="811"/>
      <c r="BB258" s="811"/>
      <c r="BC258" s="811"/>
      <c r="BD258" s="811"/>
      <c r="BE258" s="811"/>
      <c r="BF258" s="811"/>
      <c r="BG258" s="811"/>
      <c r="BH258" s="811"/>
      <c r="BS258" s="809"/>
      <c r="BT258" s="809"/>
      <c r="BU258" s="809"/>
      <c r="BV258" s="809"/>
      <c r="BW258" s="809"/>
      <c r="BX258" s="809"/>
      <c r="BY258" s="809"/>
      <c r="CG258" s="814"/>
      <c r="CH258" s="814"/>
      <c r="CI258" s="814"/>
      <c r="CJ258" s="814"/>
      <c r="CK258" s="814"/>
      <c r="CL258" s="814"/>
      <c r="CM258" s="814"/>
      <c r="CN258" s="814"/>
      <c r="CO258" s="814"/>
      <c r="CP258" s="814"/>
      <c r="CQ258" s="814"/>
      <c r="CR258" s="814"/>
      <c r="CS258" s="814"/>
      <c r="CT258" s="814"/>
      <c r="CU258" s="814"/>
      <c r="CV258" s="814"/>
      <c r="CW258" s="814"/>
      <c r="CX258" s="815"/>
      <c r="DB258" s="807"/>
      <c r="DC258" s="807"/>
      <c r="DD258" s="807"/>
      <c r="DE258" s="807"/>
      <c r="DF258" s="807"/>
      <c r="DG258" s="807"/>
      <c r="DH258" s="807"/>
      <c r="DI258" s="807"/>
      <c r="DJ258" s="807"/>
      <c r="DK258" s="807"/>
      <c r="DL258" s="807"/>
      <c r="DM258" s="807"/>
      <c r="DN258" s="807"/>
      <c r="DO258" s="807"/>
      <c r="DP258" s="807"/>
      <c r="DQ258" s="808"/>
      <c r="EC258" s="810"/>
      <c r="ED258" s="810"/>
      <c r="EE258" s="810"/>
      <c r="EF258" s="810"/>
      <c r="EG258" s="810"/>
      <c r="EH258" s="810"/>
      <c r="EI258" s="810"/>
      <c r="EJ258" s="810"/>
      <c r="EK258" s="810"/>
      <c r="EL258" s="810"/>
      <c r="EM258" s="810"/>
    </row>
    <row r="259" spans="2:143" ht="12" customHeight="1">
      <c r="B259" s="634"/>
      <c r="D259" s="41" t="s">
        <v>313</v>
      </c>
      <c r="F259" s="43">
        <f>1.32-(3*0.33)</f>
        <v>0.33000000000000007</v>
      </c>
      <c r="G259" s="44"/>
      <c r="H259" s="45">
        <v>34</v>
      </c>
      <c r="I259" s="46">
        <f>F259*G256</f>
        <v>0.8580000000000002</v>
      </c>
      <c r="J259" s="47">
        <f t="shared" si="13"/>
        <v>44.28904428904428</v>
      </c>
      <c r="K259" s="796">
        <v>38</v>
      </c>
      <c r="L259" s="514"/>
      <c r="M259" s="797"/>
      <c r="N259" s="798" t="s">
        <v>180</v>
      </c>
      <c r="O259" s="799">
        <f t="shared" si="14"/>
        <v>0</v>
      </c>
      <c r="P259" s="800" t="s">
        <v>446</v>
      </c>
      <c r="Q259" s="840">
        <f t="shared" si="15"/>
        <v>0</v>
      </c>
      <c r="R259" s="802">
        <f t="shared" si="16"/>
        <v>0</v>
      </c>
      <c r="S259" s="841">
        <f t="shared" si="19"/>
        <v>0</v>
      </c>
      <c r="T259" s="804">
        <f t="shared" si="17"/>
        <v>0</v>
      </c>
      <c r="U259" s="49">
        <f t="shared" si="18"/>
        <v>0</v>
      </c>
      <c r="V259" s="189"/>
      <c r="Y259" s="188"/>
      <c r="Z259" s="188"/>
      <c r="AA259" s="188"/>
      <c r="AB259" s="188"/>
      <c r="AC259" s="188"/>
      <c r="AD259" s="188"/>
      <c r="AE259" s="188"/>
      <c r="AF259" s="188"/>
      <c r="AZ259" s="811"/>
      <c r="BA259" s="811"/>
      <c r="BB259" s="811"/>
      <c r="BC259" s="811"/>
      <c r="BD259" s="811"/>
      <c r="BE259" s="811"/>
      <c r="BF259" s="811"/>
      <c r="BG259" s="811"/>
      <c r="BH259" s="811"/>
      <c r="BS259" s="809"/>
      <c r="BT259" s="809"/>
      <c r="BU259" s="809"/>
      <c r="BV259" s="809"/>
      <c r="BW259" s="809"/>
      <c r="BX259" s="809"/>
      <c r="BY259" s="809"/>
      <c r="CG259" s="814"/>
      <c r="CH259" s="814"/>
      <c r="CI259" s="814"/>
      <c r="CJ259" s="814"/>
      <c r="CK259" s="814"/>
      <c r="CL259" s="814"/>
      <c r="CM259" s="814"/>
      <c r="CN259" s="814"/>
      <c r="CO259" s="814"/>
      <c r="CP259" s="814"/>
      <c r="CQ259" s="814"/>
      <c r="CR259" s="814"/>
      <c r="CS259" s="814"/>
      <c r="CT259" s="814"/>
      <c r="CU259" s="814"/>
      <c r="CV259" s="814"/>
      <c r="CW259" s="814"/>
      <c r="CX259" s="815"/>
      <c r="DB259" s="807"/>
      <c r="DC259" s="807"/>
      <c r="DD259" s="807"/>
      <c r="DE259" s="807"/>
      <c r="DF259" s="807"/>
      <c r="DG259" s="807"/>
      <c r="DH259" s="807"/>
      <c r="DI259" s="807"/>
      <c r="DJ259" s="807"/>
      <c r="DK259" s="807"/>
      <c r="DL259" s="807"/>
      <c r="DM259" s="807"/>
      <c r="DN259" s="807"/>
      <c r="DO259" s="807"/>
      <c r="DP259" s="807"/>
      <c r="DQ259" s="808"/>
      <c r="EC259" s="810"/>
      <c r="ED259" s="810"/>
      <c r="EE259" s="810"/>
      <c r="EF259" s="810"/>
      <c r="EG259" s="810"/>
      <c r="EH259" s="810"/>
      <c r="EI259" s="810"/>
      <c r="EJ259" s="810"/>
      <c r="EK259" s="810"/>
      <c r="EL259" s="810"/>
      <c r="EM259" s="810"/>
    </row>
    <row r="260" spans="2:143" ht="12" customHeight="1">
      <c r="B260" s="634"/>
      <c r="C260" s="40">
        <v>310</v>
      </c>
      <c r="D260" s="41" t="s">
        <v>501</v>
      </c>
      <c r="E260" s="42">
        <v>11</v>
      </c>
      <c r="F260" s="66">
        <v>1.32</v>
      </c>
      <c r="G260" s="44">
        <v>3.1</v>
      </c>
      <c r="H260" s="45">
        <v>110</v>
      </c>
      <c r="I260" s="46">
        <f>F260*G260</f>
        <v>4.0920000000000005</v>
      </c>
      <c r="J260" s="47">
        <f t="shared" si="13"/>
        <v>34.70185728250244</v>
      </c>
      <c r="K260" s="839">
        <v>142</v>
      </c>
      <c r="L260" s="514"/>
      <c r="M260" s="797"/>
      <c r="N260" s="798" t="s">
        <v>180</v>
      </c>
      <c r="O260" s="799">
        <f t="shared" si="14"/>
        <v>0</v>
      </c>
      <c r="P260" s="800" t="s">
        <v>446</v>
      </c>
      <c r="Q260" s="840">
        <f t="shared" si="15"/>
        <v>0</v>
      </c>
      <c r="R260" s="802">
        <f t="shared" si="16"/>
        <v>0</v>
      </c>
      <c r="S260" s="841">
        <f t="shared" si="19"/>
        <v>0</v>
      </c>
      <c r="T260" s="804">
        <f t="shared" si="17"/>
        <v>0</v>
      </c>
      <c r="U260" s="49">
        <f t="shared" si="18"/>
        <v>0</v>
      </c>
      <c r="V260" s="189"/>
      <c r="Y260" s="188"/>
      <c r="Z260" s="188"/>
      <c r="AA260" s="188"/>
      <c r="AB260" s="188"/>
      <c r="AC260" s="188"/>
      <c r="AD260" s="188"/>
      <c r="AE260" s="188"/>
      <c r="AF260" s="188"/>
      <c r="AZ260" s="810"/>
      <c r="BA260" s="810"/>
      <c r="BB260" s="810"/>
      <c r="BC260" s="810"/>
      <c r="BD260" s="810"/>
      <c r="BE260" s="810"/>
      <c r="BF260" s="810"/>
      <c r="BG260" s="810"/>
      <c r="BH260" s="810"/>
      <c r="BS260" s="809"/>
      <c r="BT260" s="809"/>
      <c r="BU260" s="809"/>
      <c r="BV260" s="809"/>
      <c r="BW260" s="809"/>
      <c r="BX260" s="809"/>
      <c r="BY260" s="809"/>
      <c r="CG260" s="814"/>
      <c r="CH260" s="814"/>
      <c r="CI260" s="814"/>
      <c r="CJ260" s="814"/>
      <c r="CK260" s="814"/>
      <c r="CL260" s="814"/>
      <c r="CM260" s="814"/>
      <c r="CN260" s="814"/>
      <c r="CO260" s="814"/>
      <c r="CP260" s="814"/>
      <c r="CQ260" s="814"/>
      <c r="CR260" s="814"/>
      <c r="CS260" s="814"/>
      <c r="CT260" s="814"/>
      <c r="CU260" s="814"/>
      <c r="CV260" s="814"/>
      <c r="CW260" s="814"/>
      <c r="CX260" s="815"/>
      <c r="DB260" s="807"/>
      <c r="DC260" s="807"/>
      <c r="DD260" s="807"/>
      <c r="DE260" s="807"/>
      <c r="DF260" s="807"/>
      <c r="DG260" s="807"/>
      <c r="DH260" s="807"/>
      <c r="DI260" s="807"/>
      <c r="DJ260" s="807"/>
      <c r="DK260" s="807"/>
      <c r="DL260" s="807"/>
      <c r="DM260" s="807"/>
      <c r="DN260" s="807"/>
      <c r="DO260" s="807"/>
      <c r="DP260" s="807"/>
      <c r="DQ260" s="808"/>
      <c r="EC260" s="810"/>
      <c r="ED260" s="810"/>
      <c r="EE260" s="810"/>
      <c r="EF260" s="810"/>
      <c r="EG260" s="810"/>
      <c r="EH260" s="810"/>
      <c r="EI260" s="810"/>
      <c r="EJ260" s="810"/>
      <c r="EK260" s="810"/>
      <c r="EL260" s="810"/>
      <c r="EM260" s="810"/>
    </row>
    <row r="261" spans="1:143" ht="12" customHeight="1">
      <c r="A261" s="566"/>
      <c r="B261" s="634"/>
      <c r="C261" s="5"/>
      <c r="D261" s="41" t="s">
        <v>502</v>
      </c>
      <c r="E261" s="3"/>
      <c r="F261" s="43">
        <f>1.32-(1*0.33)</f>
        <v>0.99</v>
      </c>
      <c r="G261" s="44"/>
      <c r="H261" s="45">
        <v>84</v>
      </c>
      <c r="I261" s="46">
        <f>F261*G260</f>
        <v>3.069</v>
      </c>
      <c r="J261" s="47">
        <f t="shared" si="13"/>
        <v>35.19061583577712</v>
      </c>
      <c r="K261" s="796">
        <v>108</v>
      </c>
      <c r="L261" s="514"/>
      <c r="M261" s="797"/>
      <c r="N261" s="798" t="s">
        <v>180</v>
      </c>
      <c r="O261" s="799">
        <f t="shared" si="14"/>
        <v>0</v>
      </c>
      <c r="P261" s="800" t="s">
        <v>446</v>
      </c>
      <c r="Q261" s="840">
        <f t="shared" si="15"/>
        <v>0</v>
      </c>
      <c r="R261" s="802">
        <f t="shared" si="16"/>
        <v>0</v>
      </c>
      <c r="S261" s="841">
        <f t="shared" si="19"/>
        <v>0</v>
      </c>
      <c r="T261" s="804">
        <f t="shared" si="17"/>
        <v>0</v>
      </c>
      <c r="U261" s="49">
        <f t="shared" si="18"/>
        <v>0</v>
      </c>
      <c r="V261" s="189"/>
      <c r="Y261" s="188"/>
      <c r="Z261" s="188"/>
      <c r="AA261" s="188"/>
      <c r="AB261" s="188"/>
      <c r="AC261" s="188"/>
      <c r="AD261" s="188"/>
      <c r="AE261" s="188"/>
      <c r="AF261" s="188"/>
      <c r="AZ261" s="811"/>
      <c r="BA261" s="811"/>
      <c r="BB261" s="811"/>
      <c r="BC261" s="811"/>
      <c r="BD261" s="811"/>
      <c r="BE261" s="811"/>
      <c r="BF261" s="811"/>
      <c r="BG261" s="811"/>
      <c r="BH261" s="811"/>
      <c r="BS261" s="809"/>
      <c r="BT261" s="809"/>
      <c r="BU261" s="809"/>
      <c r="BV261" s="809"/>
      <c r="BW261" s="809"/>
      <c r="BX261" s="809"/>
      <c r="BY261" s="809"/>
      <c r="CG261" s="814"/>
      <c r="CH261" s="814"/>
      <c r="CI261" s="814"/>
      <c r="CJ261" s="814"/>
      <c r="CK261" s="814"/>
      <c r="CL261" s="814"/>
      <c r="CM261" s="814"/>
      <c r="CN261" s="814"/>
      <c r="CO261" s="814"/>
      <c r="CP261" s="814"/>
      <c r="CQ261" s="814"/>
      <c r="CR261" s="814"/>
      <c r="CS261" s="814"/>
      <c r="CT261" s="814"/>
      <c r="CU261" s="814"/>
      <c r="CV261" s="814"/>
      <c r="CW261" s="814"/>
      <c r="CX261" s="815"/>
      <c r="DB261" s="807"/>
      <c r="DC261" s="807"/>
      <c r="DD261" s="807"/>
      <c r="DE261" s="807"/>
      <c r="DF261" s="807"/>
      <c r="DG261" s="807"/>
      <c r="DH261" s="807"/>
      <c r="DI261" s="807"/>
      <c r="DJ261" s="807"/>
      <c r="DK261" s="807"/>
      <c r="DL261" s="807"/>
      <c r="DM261" s="807"/>
      <c r="DN261" s="807"/>
      <c r="DO261" s="807"/>
      <c r="DP261" s="807"/>
      <c r="DQ261" s="808"/>
      <c r="EC261" s="810"/>
      <c r="ED261" s="810"/>
      <c r="EE261" s="810"/>
      <c r="EF261" s="810"/>
      <c r="EG261" s="810"/>
      <c r="EH261" s="810"/>
      <c r="EI261" s="810"/>
      <c r="EJ261" s="810"/>
      <c r="EK261" s="810"/>
      <c r="EL261" s="810"/>
      <c r="EM261" s="810"/>
    </row>
    <row r="262" spans="2:143" ht="12" customHeight="1">
      <c r="B262" s="634"/>
      <c r="C262" s="5"/>
      <c r="D262" s="41" t="s">
        <v>503</v>
      </c>
      <c r="E262" s="3"/>
      <c r="F262" s="43">
        <f>1.32-(2*0.33)</f>
        <v>0.66</v>
      </c>
      <c r="G262" s="44"/>
      <c r="H262" s="45">
        <v>58</v>
      </c>
      <c r="I262" s="46">
        <f>F262*G260</f>
        <v>2.0460000000000003</v>
      </c>
      <c r="J262" s="47">
        <f t="shared" si="13"/>
        <v>36.656891495601165</v>
      </c>
      <c r="K262" s="796">
        <v>75</v>
      </c>
      <c r="L262" s="514"/>
      <c r="M262" s="797"/>
      <c r="N262" s="798" t="s">
        <v>180</v>
      </c>
      <c r="O262" s="799">
        <f t="shared" si="14"/>
        <v>0</v>
      </c>
      <c r="P262" s="800" t="s">
        <v>446</v>
      </c>
      <c r="Q262" s="840">
        <f t="shared" si="15"/>
        <v>0</v>
      </c>
      <c r="R262" s="802">
        <f t="shared" si="16"/>
        <v>0</v>
      </c>
      <c r="S262" s="841">
        <f t="shared" si="19"/>
        <v>0</v>
      </c>
      <c r="T262" s="804">
        <f t="shared" si="17"/>
        <v>0</v>
      </c>
      <c r="U262" s="49">
        <f t="shared" si="18"/>
        <v>0</v>
      </c>
      <c r="V262" s="189"/>
      <c r="Y262" s="188"/>
      <c r="Z262" s="188"/>
      <c r="AA262" s="188"/>
      <c r="AB262" s="188"/>
      <c r="AC262" s="188"/>
      <c r="AD262" s="188"/>
      <c r="AE262" s="188"/>
      <c r="AF262" s="188"/>
      <c r="AZ262" s="811"/>
      <c r="BA262" s="811"/>
      <c r="BB262" s="811"/>
      <c r="BC262" s="811"/>
      <c r="BD262" s="811"/>
      <c r="BE262" s="811"/>
      <c r="BF262" s="811"/>
      <c r="BG262" s="811"/>
      <c r="BH262" s="811"/>
      <c r="BS262" s="809"/>
      <c r="BT262" s="809"/>
      <c r="BU262" s="809"/>
      <c r="BV262" s="809"/>
      <c r="BW262" s="809"/>
      <c r="BX262" s="809"/>
      <c r="BY262" s="809"/>
      <c r="CG262" s="814"/>
      <c r="CH262" s="814"/>
      <c r="CI262" s="814"/>
      <c r="CJ262" s="814"/>
      <c r="CK262" s="814"/>
      <c r="CL262" s="814"/>
      <c r="CM262" s="814"/>
      <c r="CN262" s="814"/>
      <c r="CO262" s="814"/>
      <c r="CP262" s="814"/>
      <c r="CQ262" s="814"/>
      <c r="CR262" s="814"/>
      <c r="CS262" s="814"/>
      <c r="CT262" s="814"/>
      <c r="CU262" s="814"/>
      <c r="CV262" s="814"/>
      <c r="CW262" s="814"/>
      <c r="CX262" s="815"/>
      <c r="DB262" s="807"/>
      <c r="DC262" s="807"/>
      <c r="DD262" s="807"/>
      <c r="DE262" s="807"/>
      <c r="DF262" s="807"/>
      <c r="DG262" s="807"/>
      <c r="DH262" s="807"/>
      <c r="DI262" s="807"/>
      <c r="DJ262" s="807"/>
      <c r="DK262" s="807"/>
      <c r="DL262" s="807"/>
      <c r="DM262" s="807"/>
      <c r="DN262" s="807"/>
      <c r="DO262" s="807"/>
      <c r="DP262" s="807"/>
      <c r="DQ262" s="808"/>
      <c r="EC262" s="810"/>
      <c r="ED262" s="810"/>
      <c r="EE262" s="810"/>
      <c r="EF262" s="810"/>
      <c r="EG262" s="810"/>
      <c r="EH262" s="810"/>
      <c r="EI262" s="810"/>
      <c r="EJ262" s="810"/>
      <c r="EK262" s="810"/>
      <c r="EL262" s="810"/>
      <c r="EM262" s="810"/>
    </row>
    <row r="263" spans="2:143" ht="12" customHeight="1">
      <c r="B263" s="634"/>
      <c r="D263" s="41" t="s">
        <v>504</v>
      </c>
      <c r="F263" s="43">
        <f>1.32-(3*0.33)</f>
        <v>0.33000000000000007</v>
      </c>
      <c r="G263" s="44"/>
      <c r="H263" s="45">
        <v>40</v>
      </c>
      <c r="I263" s="46">
        <f>F263*G260</f>
        <v>1.0230000000000004</v>
      </c>
      <c r="J263" s="47">
        <f t="shared" si="13"/>
        <v>43.010752688172026</v>
      </c>
      <c r="K263" s="796">
        <v>44</v>
      </c>
      <c r="L263" s="514"/>
      <c r="M263" s="797"/>
      <c r="N263" s="798" t="s">
        <v>180</v>
      </c>
      <c r="O263" s="799">
        <f t="shared" si="14"/>
        <v>0</v>
      </c>
      <c r="P263" s="800" t="s">
        <v>446</v>
      </c>
      <c r="Q263" s="840">
        <f t="shared" si="15"/>
        <v>0</v>
      </c>
      <c r="R263" s="802">
        <f t="shared" si="16"/>
        <v>0</v>
      </c>
      <c r="S263" s="841">
        <f t="shared" si="19"/>
        <v>0</v>
      </c>
      <c r="T263" s="804">
        <f t="shared" si="17"/>
        <v>0</v>
      </c>
      <c r="U263" s="49">
        <f t="shared" si="18"/>
        <v>0</v>
      </c>
      <c r="V263" s="189"/>
      <c r="Y263" s="188"/>
      <c r="Z263" s="188"/>
      <c r="AA263" s="188"/>
      <c r="AB263" s="188"/>
      <c r="AC263" s="188"/>
      <c r="AD263" s="188"/>
      <c r="AE263" s="188"/>
      <c r="AF263" s="188"/>
      <c r="AZ263" s="811"/>
      <c r="BA263" s="811"/>
      <c r="BB263" s="811"/>
      <c r="BC263" s="811"/>
      <c r="BD263" s="811"/>
      <c r="BE263" s="811"/>
      <c r="BF263" s="811"/>
      <c r="BG263" s="811"/>
      <c r="BH263" s="811"/>
      <c r="BS263" s="809"/>
      <c r="BT263" s="809"/>
      <c r="BU263" s="809"/>
      <c r="BV263" s="809"/>
      <c r="BW263" s="809"/>
      <c r="BX263" s="809"/>
      <c r="BY263" s="809"/>
      <c r="CG263" s="814"/>
      <c r="CH263" s="814"/>
      <c r="CI263" s="814"/>
      <c r="CJ263" s="814"/>
      <c r="CK263" s="814"/>
      <c r="CL263" s="814"/>
      <c r="CM263" s="814"/>
      <c r="CN263" s="814"/>
      <c r="CO263" s="814"/>
      <c r="CP263" s="814"/>
      <c r="CQ263" s="814"/>
      <c r="CR263" s="814"/>
      <c r="CS263" s="814"/>
      <c r="CT263" s="814"/>
      <c r="CU263" s="814"/>
      <c r="CV263" s="814"/>
      <c r="CW263" s="814"/>
      <c r="CX263" s="815"/>
      <c r="DB263" s="807"/>
      <c r="DC263" s="807"/>
      <c r="DD263" s="807"/>
      <c r="DE263" s="807"/>
      <c r="DF263" s="807"/>
      <c r="DG263" s="807"/>
      <c r="DH263" s="807"/>
      <c r="DI263" s="807"/>
      <c r="DJ263" s="807"/>
      <c r="DK263" s="807"/>
      <c r="DL263" s="807"/>
      <c r="DM263" s="807"/>
      <c r="DN263" s="807"/>
      <c r="DO263" s="807"/>
      <c r="DP263" s="807"/>
      <c r="DQ263" s="808"/>
      <c r="EC263" s="810"/>
      <c r="ED263" s="810"/>
      <c r="EE263" s="810"/>
      <c r="EF263" s="810"/>
      <c r="EG263" s="810"/>
      <c r="EH263" s="810"/>
      <c r="EI263" s="810"/>
      <c r="EJ263" s="810"/>
      <c r="EK263" s="810"/>
      <c r="EL263" s="810"/>
      <c r="EM263" s="810"/>
    </row>
    <row r="264" spans="2:143" ht="12" customHeight="1">
      <c r="B264" s="634"/>
      <c r="C264" s="40">
        <v>385</v>
      </c>
      <c r="D264" s="41" t="s">
        <v>513</v>
      </c>
      <c r="E264" s="42">
        <v>11</v>
      </c>
      <c r="F264" s="66">
        <v>1.32</v>
      </c>
      <c r="G264" s="44">
        <v>3.85</v>
      </c>
      <c r="H264" s="45">
        <v>135</v>
      </c>
      <c r="I264" s="46">
        <f>F264*G264</f>
        <v>5.082000000000001</v>
      </c>
      <c r="J264" s="47">
        <f t="shared" si="13"/>
        <v>33.45139708776072</v>
      </c>
      <c r="K264" s="839">
        <v>170</v>
      </c>
      <c r="L264" s="514"/>
      <c r="M264" s="797"/>
      <c r="N264" s="798" t="s">
        <v>180</v>
      </c>
      <c r="O264" s="799">
        <f t="shared" si="14"/>
        <v>0</v>
      </c>
      <c r="P264" s="800" t="s">
        <v>446</v>
      </c>
      <c r="Q264" s="840">
        <f t="shared" si="15"/>
        <v>0</v>
      </c>
      <c r="R264" s="802">
        <f t="shared" si="16"/>
        <v>0</v>
      </c>
      <c r="S264" s="841">
        <f t="shared" si="19"/>
        <v>0</v>
      </c>
      <c r="T264" s="804">
        <f t="shared" si="17"/>
        <v>0</v>
      </c>
      <c r="U264" s="49">
        <f t="shared" si="18"/>
        <v>0</v>
      </c>
      <c r="V264" s="189"/>
      <c r="Y264" s="188"/>
      <c r="Z264" s="188"/>
      <c r="AA264" s="188"/>
      <c r="AB264" s="188"/>
      <c r="AC264" s="188"/>
      <c r="AD264" s="188"/>
      <c r="AE264" s="188"/>
      <c r="AF264" s="188"/>
      <c r="AZ264" s="810"/>
      <c r="BA264" s="810"/>
      <c r="BB264" s="810"/>
      <c r="BC264" s="810"/>
      <c r="BD264" s="810"/>
      <c r="BE264" s="810"/>
      <c r="BF264" s="810"/>
      <c r="BG264" s="810"/>
      <c r="BH264" s="810"/>
      <c r="BS264" s="809"/>
      <c r="BT264" s="809"/>
      <c r="BU264" s="809"/>
      <c r="BV264" s="809"/>
      <c r="BW264" s="809"/>
      <c r="BX264" s="809"/>
      <c r="BY264" s="809"/>
      <c r="CG264" s="814"/>
      <c r="CH264" s="814"/>
      <c r="CI264" s="814"/>
      <c r="CJ264" s="814"/>
      <c r="CK264" s="814"/>
      <c r="CL264" s="814"/>
      <c r="CM264" s="814"/>
      <c r="CN264" s="814"/>
      <c r="CO264" s="814"/>
      <c r="CP264" s="814"/>
      <c r="CQ264" s="814"/>
      <c r="CR264" s="814"/>
      <c r="CS264" s="814"/>
      <c r="CT264" s="814"/>
      <c r="CU264" s="814"/>
      <c r="CV264" s="814"/>
      <c r="CW264" s="814"/>
      <c r="CX264" s="815"/>
      <c r="DB264" s="807"/>
      <c r="DC264" s="807"/>
      <c r="DD264" s="807"/>
      <c r="DE264" s="807"/>
      <c r="DF264" s="807"/>
      <c r="DG264" s="807"/>
      <c r="DH264" s="807"/>
      <c r="DI264" s="807"/>
      <c r="DJ264" s="807"/>
      <c r="DK264" s="807"/>
      <c r="DL264" s="807"/>
      <c r="DM264" s="807"/>
      <c r="DN264" s="807"/>
      <c r="DO264" s="807"/>
      <c r="DP264" s="807"/>
      <c r="DQ264" s="808"/>
      <c r="EC264" s="810"/>
      <c r="ED264" s="810"/>
      <c r="EE264" s="810"/>
      <c r="EF264" s="810"/>
      <c r="EG264" s="810"/>
      <c r="EH264" s="810"/>
      <c r="EI264" s="810"/>
      <c r="EJ264" s="810"/>
      <c r="EK264" s="810"/>
      <c r="EL264" s="810"/>
      <c r="EM264" s="810"/>
    </row>
    <row r="265" spans="2:143" ht="12" customHeight="1">
      <c r="B265" s="634"/>
      <c r="C265" s="5"/>
      <c r="D265" s="41" t="s">
        <v>514</v>
      </c>
      <c r="E265" s="3"/>
      <c r="F265" s="43">
        <f>1.32-(1*0.33)</f>
        <v>0.99</v>
      </c>
      <c r="G265" s="44"/>
      <c r="H265" s="45">
        <v>104</v>
      </c>
      <c r="I265" s="46">
        <f>F265*G264</f>
        <v>3.8115</v>
      </c>
      <c r="J265" s="47">
        <f t="shared" si="13"/>
        <v>33.844942935852025</v>
      </c>
      <c r="K265" s="796">
        <v>129</v>
      </c>
      <c r="L265" s="514"/>
      <c r="M265" s="797"/>
      <c r="N265" s="798" t="s">
        <v>180</v>
      </c>
      <c r="O265" s="799">
        <f t="shared" si="14"/>
        <v>0</v>
      </c>
      <c r="P265" s="800" t="s">
        <v>446</v>
      </c>
      <c r="Q265" s="840">
        <f t="shared" si="15"/>
        <v>0</v>
      </c>
      <c r="R265" s="802">
        <f t="shared" si="16"/>
        <v>0</v>
      </c>
      <c r="S265" s="841">
        <f t="shared" si="19"/>
        <v>0</v>
      </c>
      <c r="T265" s="804">
        <f t="shared" si="17"/>
        <v>0</v>
      </c>
      <c r="U265" s="49">
        <f t="shared" si="18"/>
        <v>0</v>
      </c>
      <c r="V265" s="189"/>
      <c r="Y265" s="188"/>
      <c r="Z265" s="188"/>
      <c r="AA265" s="188"/>
      <c r="AB265" s="188"/>
      <c r="AC265" s="188"/>
      <c r="AD265" s="188"/>
      <c r="AE265" s="188"/>
      <c r="AF265" s="188"/>
      <c r="AZ265" s="811"/>
      <c r="BA265" s="811"/>
      <c r="BB265" s="811"/>
      <c r="BC265" s="811"/>
      <c r="BD265" s="811"/>
      <c r="BE265" s="811"/>
      <c r="BF265" s="811"/>
      <c r="BG265" s="811"/>
      <c r="BH265" s="811"/>
      <c r="BS265" s="809"/>
      <c r="BT265" s="809"/>
      <c r="BU265" s="809"/>
      <c r="BV265" s="809"/>
      <c r="BW265" s="809"/>
      <c r="BX265" s="809"/>
      <c r="BY265" s="809"/>
      <c r="CG265" s="814"/>
      <c r="CH265" s="814"/>
      <c r="CI265" s="814"/>
      <c r="CJ265" s="814"/>
      <c r="CK265" s="814"/>
      <c r="CL265" s="814"/>
      <c r="CM265" s="814"/>
      <c r="CN265" s="814"/>
      <c r="CO265" s="814"/>
      <c r="CP265" s="814"/>
      <c r="CQ265" s="814"/>
      <c r="CR265" s="814"/>
      <c r="CS265" s="814"/>
      <c r="CT265" s="814"/>
      <c r="CU265" s="814"/>
      <c r="CV265" s="814"/>
      <c r="CW265" s="814"/>
      <c r="CX265" s="815"/>
      <c r="DB265" s="807"/>
      <c r="DC265" s="807"/>
      <c r="DD265" s="807"/>
      <c r="DE265" s="807"/>
      <c r="DF265" s="807"/>
      <c r="DG265" s="807"/>
      <c r="DH265" s="807"/>
      <c r="DI265" s="807"/>
      <c r="DJ265" s="807"/>
      <c r="DK265" s="807"/>
      <c r="DL265" s="807"/>
      <c r="DM265" s="807"/>
      <c r="DN265" s="807"/>
      <c r="DO265" s="807"/>
      <c r="DP265" s="807"/>
      <c r="DQ265" s="808"/>
      <c r="EC265" s="810"/>
      <c r="ED265" s="810"/>
      <c r="EE265" s="810"/>
      <c r="EF265" s="810"/>
      <c r="EG265" s="810"/>
      <c r="EH265" s="810"/>
      <c r="EI265" s="810"/>
      <c r="EJ265" s="810"/>
      <c r="EK265" s="810"/>
      <c r="EL265" s="810"/>
      <c r="EM265" s="810"/>
    </row>
    <row r="266" spans="2:143" ht="12" customHeight="1">
      <c r="B266" s="634"/>
      <c r="C266" s="5"/>
      <c r="D266" s="41" t="s">
        <v>515</v>
      </c>
      <c r="E266" s="3"/>
      <c r="F266" s="43">
        <f>1.32-(2*0.33)</f>
        <v>0.66</v>
      </c>
      <c r="G266" s="44"/>
      <c r="H266" s="45">
        <v>72</v>
      </c>
      <c r="I266" s="46">
        <f>F266*G264</f>
        <v>2.5410000000000004</v>
      </c>
      <c r="J266" s="47">
        <f t="shared" si="13"/>
        <v>35.02558048012593</v>
      </c>
      <c r="K266" s="796">
        <v>89</v>
      </c>
      <c r="L266" s="514"/>
      <c r="M266" s="797"/>
      <c r="N266" s="798" t="s">
        <v>180</v>
      </c>
      <c r="O266" s="799">
        <f t="shared" si="14"/>
        <v>0</v>
      </c>
      <c r="P266" s="800" t="s">
        <v>446</v>
      </c>
      <c r="Q266" s="840">
        <f t="shared" si="15"/>
        <v>0</v>
      </c>
      <c r="R266" s="802">
        <f t="shared" si="16"/>
        <v>0</v>
      </c>
      <c r="S266" s="841">
        <f t="shared" si="19"/>
        <v>0</v>
      </c>
      <c r="T266" s="804">
        <f t="shared" si="17"/>
        <v>0</v>
      </c>
      <c r="U266" s="49">
        <f t="shared" si="18"/>
        <v>0</v>
      </c>
      <c r="V266" s="189"/>
      <c r="Y266" s="188"/>
      <c r="Z266" s="188"/>
      <c r="AA266" s="188"/>
      <c r="AB266" s="188"/>
      <c r="AC266" s="188"/>
      <c r="AD266" s="188"/>
      <c r="AE266" s="188"/>
      <c r="AF266" s="188"/>
      <c r="AZ266" s="811"/>
      <c r="BA266" s="811"/>
      <c r="BB266" s="811"/>
      <c r="BC266" s="811"/>
      <c r="BD266" s="811"/>
      <c r="BE266" s="811"/>
      <c r="BF266" s="811"/>
      <c r="BG266" s="811"/>
      <c r="BH266" s="811"/>
      <c r="BS266" s="809"/>
      <c r="BT266" s="809"/>
      <c r="BU266" s="809"/>
      <c r="BV266" s="809"/>
      <c r="BW266" s="809"/>
      <c r="BX266" s="809"/>
      <c r="BY266" s="809"/>
      <c r="CG266" s="814"/>
      <c r="CH266" s="814"/>
      <c r="CI266" s="814"/>
      <c r="CJ266" s="814"/>
      <c r="CK266" s="814"/>
      <c r="CL266" s="814"/>
      <c r="CM266" s="814"/>
      <c r="CN266" s="814"/>
      <c r="CO266" s="814"/>
      <c r="CP266" s="814"/>
      <c r="CQ266" s="814"/>
      <c r="CR266" s="814"/>
      <c r="CS266" s="814"/>
      <c r="CT266" s="814"/>
      <c r="CU266" s="814"/>
      <c r="CV266" s="814"/>
      <c r="CW266" s="814"/>
      <c r="CX266" s="815"/>
      <c r="DB266" s="807"/>
      <c r="DC266" s="807"/>
      <c r="DD266" s="807"/>
      <c r="DE266" s="807"/>
      <c r="DF266" s="807"/>
      <c r="DG266" s="807"/>
      <c r="DH266" s="807"/>
      <c r="DI266" s="807"/>
      <c r="DJ266" s="807"/>
      <c r="DK266" s="807"/>
      <c r="DL266" s="807"/>
      <c r="DM266" s="807"/>
      <c r="DN266" s="807"/>
      <c r="DO266" s="807"/>
      <c r="DP266" s="807"/>
      <c r="DQ266" s="808"/>
      <c r="EC266" s="810"/>
      <c r="ED266" s="810"/>
      <c r="EE266" s="810"/>
      <c r="EF266" s="810"/>
      <c r="EG266" s="810"/>
      <c r="EH266" s="810"/>
      <c r="EI266" s="810"/>
      <c r="EJ266" s="810"/>
      <c r="EK266" s="810"/>
      <c r="EL266" s="810"/>
      <c r="EM266" s="810"/>
    </row>
    <row r="267" spans="2:143" ht="12" customHeight="1">
      <c r="B267" s="634"/>
      <c r="D267" s="41" t="s">
        <v>516</v>
      </c>
      <c r="F267" s="43">
        <f>1.32-(3*0.33)</f>
        <v>0.33000000000000007</v>
      </c>
      <c r="G267" s="44"/>
      <c r="H267" s="45">
        <v>50</v>
      </c>
      <c r="I267" s="46">
        <f>F267*G264</f>
        <v>1.2705000000000004</v>
      </c>
      <c r="J267" s="47">
        <f t="shared" si="13"/>
        <v>41.715859897678065</v>
      </c>
      <c r="K267" s="796">
        <v>53</v>
      </c>
      <c r="L267" s="514"/>
      <c r="M267" s="797"/>
      <c r="N267" s="798" t="s">
        <v>180</v>
      </c>
      <c r="O267" s="799">
        <f t="shared" si="14"/>
        <v>0</v>
      </c>
      <c r="P267" s="800" t="s">
        <v>446</v>
      </c>
      <c r="Q267" s="840">
        <f t="shared" si="15"/>
        <v>0</v>
      </c>
      <c r="R267" s="802">
        <f t="shared" si="16"/>
        <v>0</v>
      </c>
      <c r="S267" s="841">
        <f t="shared" si="19"/>
        <v>0</v>
      </c>
      <c r="T267" s="804">
        <f t="shared" si="17"/>
        <v>0</v>
      </c>
      <c r="U267" s="49">
        <f t="shared" si="18"/>
        <v>0</v>
      </c>
      <c r="V267" s="189"/>
      <c r="Y267" s="188"/>
      <c r="Z267" s="188"/>
      <c r="AA267" s="188"/>
      <c r="AB267" s="188"/>
      <c r="AC267" s="188"/>
      <c r="AD267" s="188"/>
      <c r="AE267" s="188"/>
      <c r="AF267" s="188"/>
      <c r="AZ267" s="811"/>
      <c r="BA267" s="811"/>
      <c r="BB267" s="811"/>
      <c r="BC267" s="811"/>
      <c r="BD267" s="811"/>
      <c r="BE267" s="811"/>
      <c r="BF267" s="811"/>
      <c r="BG267" s="811"/>
      <c r="BH267" s="811"/>
      <c r="BS267" s="809"/>
      <c r="BT267" s="809"/>
      <c r="BU267" s="809"/>
      <c r="BV267" s="809"/>
      <c r="BW267" s="809"/>
      <c r="BX267" s="809"/>
      <c r="BY267" s="809"/>
      <c r="CG267" s="814"/>
      <c r="CH267" s="814"/>
      <c r="CI267" s="814"/>
      <c r="CJ267" s="814"/>
      <c r="CK267" s="814"/>
      <c r="CL267" s="814"/>
      <c r="CM267" s="814"/>
      <c r="CN267" s="814"/>
      <c r="CO267" s="814"/>
      <c r="CP267" s="814"/>
      <c r="CQ267" s="814"/>
      <c r="CR267" s="814"/>
      <c r="CS267" s="814"/>
      <c r="CT267" s="814"/>
      <c r="CU267" s="814"/>
      <c r="CV267" s="814"/>
      <c r="CW267" s="814"/>
      <c r="CX267" s="815"/>
      <c r="DB267" s="807"/>
      <c r="DC267" s="807"/>
      <c r="DD267" s="807"/>
      <c r="DE267" s="807"/>
      <c r="DF267" s="807"/>
      <c r="DG267" s="807"/>
      <c r="DH267" s="807"/>
      <c r="DI267" s="807"/>
      <c r="DJ267" s="807"/>
      <c r="DK267" s="807"/>
      <c r="DL267" s="807"/>
      <c r="DM267" s="807"/>
      <c r="DN267" s="807"/>
      <c r="DO267" s="807"/>
      <c r="DP267" s="807"/>
      <c r="DQ267" s="808"/>
      <c r="EC267" s="810"/>
      <c r="ED267" s="810"/>
      <c r="EE267" s="810"/>
      <c r="EF267" s="810"/>
      <c r="EG267" s="810"/>
      <c r="EH267" s="810"/>
      <c r="EI267" s="810"/>
      <c r="EJ267" s="810"/>
      <c r="EK267" s="810"/>
      <c r="EL267" s="810"/>
      <c r="EM267" s="810"/>
    </row>
    <row r="268" spans="2:143" ht="12" customHeight="1">
      <c r="B268" s="634"/>
      <c r="C268" s="40">
        <v>510</v>
      </c>
      <c r="D268" s="41" t="s">
        <v>489</v>
      </c>
      <c r="E268" s="42">
        <v>11</v>
      </c>
      <c r="F268" s="66">
        <v>1.32</v>
      </c>
      <c r="G268" s="44">
        <v>5.1</v>
      </c>
      <c r="H268" s="45">
        <v>177</v>
      </c>
      <c r="I268" s="46">
        <f>F268*G268</f>
        <v>6.732</v>
      </c>
      <c r="J268" s="47">
        <f t="shared" si="13"/>
        <v>31.78847296494355</v>
      </c>
      <c r="K268" s="839">
        <v>214</v>
      </c>
      <c r="L268" s="514"/>
      <c r="M268" s="797"/>
      <c r="N268" s="798" t="s">
        <v>180</v>
      </c>
      <c r="O268" s="799">
        <f t="shared" si="14"/>
        <v>0</v>
      </c>
      <c r="P268" s="800" t="s">
        <v>446</v>
      </c>
      <c r="Q268" s="840">
        <f t="shared" si="15"/>
        <v>0</v>
      </c>
      <c r="R268" s="802">
        <f t="shared" si="16"/>
        <v>0</v>
      </c>
      <c r="S268" s="841">
        <f t="shared" si="19"/>
        <v>0</v>
      </c>
      <c r="T268" s="804">
        <f t="shared" si="17"/>
        <v>0</v>
      </c>
      <c r="U268" s="49">
        <f t="shared" si="18"/>
        <v>0</v>
      </c>
      <c r="V268" s="189"/>
      <c r="Y268" s="188"/>
      <c r="Z268" s="188"/>
      <c r="AA268" s="188"/>
      <c r="AB268" s="188"/>
      <c r="AC268" s="188"/>
      <c r="AD268" s="188"/>
      <c r="AE268" s="188"/>
      <c r="AF268" s="188"/>
      <c r="AZ268" s="810"/>
      <c r="BA268" s="810"/>
      <c r="BB268" s="810"/>
      <c r="BC268" s="810"/>
      <c r="BD268" s="810"/>
      <c r="BE268" s="810"/>
      <c r="BF268" s="810"/>
      <c r="BG268" s="810"/>
      <c r="BH268" s="810"/>
      <c r="BS268" s="809"/>
      <c r="BT268" s="809"/>
      <c r="BU268" s="809"/>
      <c r="BV268" s="809"/>
      <c r="BW268" s="809"/>
      <c r="BX268" s="809"/>
      <c r="BY268" s="809"/>
      <c r="CG268" s="814"/>
      <c r="CH268" s="814"/>
      <c r="CI268" s="814"/>
      <c r="CJ268" s="814"/>
      <c r="CK268" s="814"/>
      <c r="CL268" s="814"/>
      <c r="CM268" s="814"/>
      <c r="CN268" s="814"/>
      <c r="CO268" s="814"/>
      <c r="CP268" s="814"/>
      <c r="CQ268" s="814"/>
      <c r="CR268" s="814"/>
      <c r="CS268" s="814"/>
      <c r="CT268" s="814"/>
      <c r="CU268" s="814"/>
      <c r="CV268" s="814"/>
      <c r="CW268" s="814"/>
      <c r="CX268" s="815"/>
      <c r="DB268" s="807"/>
      <c r="DC268" s="807"/>
      <c r="DD268" s="807"/>
      <c r="DE268" s="807"/>
      <c r="DF268" s="807"/>
      <c r="DG268" s="807"/>
      <c r="DH268" s="807"/>
      <c r="DI268" s="807"/>
      <c r="DJ268" s="807"/>
      <c r="DK268" s="807"/>
      <c r="DL268" s="807"/>
      <c r="DM268" s="807"/>
      <c r="DN268" s="807"/>
      <c r="DO268" s="807"/>
      <c r="DP268" s="807"/>
      <c r="DQ268" s="808"/>
      <c r="EC268" s="810"/>
      <c r="ED268" s="810"/>
      <c r="EE268" s="810"/>
      <c r="EF268" s="810"/>
      <c r="EG268" s="810"/>
      <c r="EH268" s="810"/>
      <c r="EI268" s="810"/>
      <c r="EJ268" s="810"/>
      <c r="EK268" s="810"/>
      <c r="EL268" s="810"/>
      <c r="EM268" s="810"/>
    </row>
    <row r="269" spans="2:143" ht="12" customHeight="1">
      <c r="B269" s="634"/>
      <c r="C269" s="5"/>
      <c r="D269" s="41" t="s">
        <v>490</v>
      </c>
      <c r="E269" s="3"/>
      <c r="F269" s="43">
        <f>1.32-(1*0.33)</f>
        <v>0.99</v>
      </c>
      <c r="G269" s="44"/>
      <c r="H269" s="45">
        <v>135</v>
      </c>
      <c r="I269" s="46">
        <f>F269*G268</f>
        <v>5.0489999999999995</v>
      </c>
      <c r="J269" s="47">
        <f t="shared" si="13"/>
        <v>32.28362051891464</v>
      </c>
      <c r="K269" s="796">
        <v>163</v>
      </c>
      <c r="L269" s="514"/>
      <c r="M269" s="797"/>
      <c r="N269" s="798" t="s">
        <v>180</v>
      </c>
      <c r="O269" s="799">
        <f t="shared" si="14"/>
        <v>0</v>
      </c>
      <c r="P269" s="800" t="s">
        <v>446</v>
      </c>
      <c r="Q269" s="840">
        <f t="shared" si="15"/>
        <v>0</v>
      </c>
      <c r="R269" s="802">
        <f t="shared" si="16"/>
        <v>0</v>
      </c>
      <c r="S269" s="841">
        <f t="shared" si="19"/>
        <v>0</v>
      </c>
      <c r="T269" s="804">
        <f t="shared" si="17"/>
        <v>0</v>
      </c>
      <c r="U269" s="49">
        <f t="shared" si="18"/>
        <v>0</v>
      </c>
      <c r="V269" s="189"/>
      <c r="Y269" s="188"/>
      <c r="Z269" s="188"/>
      <c r="AA269" s="188"/>
      <c r="AB269" s="188"/>
      <c r="AC269" s="188"/>
      <c r="AD269" s="188"/>
      <c r="AE269" s="188"/>
      <c r="AF269" s="188"/>
      <c r="AZ269" s="811"/>
      <c r="BA269" s="811"/>
      <c r="BB269" s="811"/>
      <c r="BC269" s="811"/>
      <c r="BD269" s="811"/>
      <c r="BE269" s="811"/>
      <c r="BF269" s="811"/>
      <c r="BG269" s="811"/>
      <c r="BH269" s="811"/>
      <c r="BS269" s="809"/>
      <c r="BT269" s="809"/>
      <c r="BU269" s="809"/>
      <c r="BV269" s="809"/>
      <c r="BW269" s="809"/>
      <c r="BX269" s="809"/>
      <c r="BY269" s="809"/>
      <c r="CG269" s="814"/>
      <c r="CH269" s="814"/>
      <c r="CI269" s="814"/>
      <c r="CJ269" s="814"/>
      <c r="CK269" s="814"/>
      <c r="CL269" s="814"/>
      <c r="CM269" s="814"/>
      <c r="CN269" s="814"/>
      <c r="CO269" s="814"/>
      <c r="CP269" s="814"/>
      <c r="CQ269" s="814"/>
      <c r="CR269" s="814"/>
      <c r="CS269" s="814"/>
      <c r="CT269" s="814"/>
      <c r="CU269" s="814"/>
      <c r="CV269" s="814"/>
      <c r="CW269" s="814"/>
      <c r="CX269" s="815"/>
      <c r="DB269" s="807"/>
      <c r="DC269" s="807"/>
      <c r="DD269" s="807"/>
      <c r="DE269" s="807"/>
      <c r="DF269" s="807"/>
      <c r="DG269" s="807"/>
      <c r="DH269" s="807"/>
      <c r="DI269" s="807"/>
      <c r="DJ269" s="807"/>
      <c r="DK269" s="807"/>
      <c r="DL269" s="807"/>
      <c r="DM269" s="807"/>
      <c r="DN269" s="807"/>
      <c r="DO269" s="807"/>
      <c r="DP269" s="807"/>
      <c r="DQ269" s="808"/>
      <c r="EC269" s="810"/>
      <c r="ED269" s="810"/>
      <c r="EE269" s="810"/>
      <c r="EF269" s="810"/>
      <c r="EG269" s="810"/>
      <c r="EH269" s="810"/>
      <c r="EI269" s="810"/>
      <c r="EJ269" s="810"/>
      <c r="EK269" s="810"/>
      <c r="EL269" s="810"/>
      <c r="EM269" s="810"/>
    </row>
    <row r="270" spans="2:143" ht="12" customHeight="1">
      <c r="B270" s="634"/>
      <c r="C270" s="5"/>
      <c r="D270" s="41" t="s">
        <v>491</v>
      </c>
      <c r="E270" s="3"/>
      <c r="F270" s="43">
        <f>1.32-(2*0.33)</f>
        <v>0.66</v>
      </c>
      <c r="G270" s="44"/>
      <c r="H270" s="45">
        <v>94</v>
      </c>
      <c r="I270" s="46">
        <f>F270*G268</f>
        <v>3.366</v>
      </c>
      <c r="J270" s="47">
        <f t="shared" si="13"/>
        <v>33.57100415923945</v>
      </c>
      <c r="K270" s="796">
        <v>113</v>
      </c>
      <c r="L270" s="514"/>
      <c r="M270" s="797"/>
      <c r="N270" s="798" t="s">
        <v>180</v>
      </c>
      <c r="O270" s="799">
        <f t="shared" si="14"/>
        <v>0</v>
      </c>
      <c r="P270" s="800" t="s">
        <v>446</v>
      </c>
      <c r="Q270" s="840">
        <f t="shared" si="15"/>
        <v>0</v>
      </c>
      <c r="R270" s="802">
        <f t="shared" si="16"/>
        <v>0</v>
      </c>
      <c r="S270" s="841">
        <f t="shared" si="19"/>
        <v>0</v>
      </c>
      <c r="T270" s="804">
        <f t="shared" si="17"/>
        <v>0</v>
      </c>
      <c r="U270" s="49">
        <f t="shared" si="18"/>
        <v>0</v>
      </c>
      <c r="V270" s="189"/>
      <c r="Y270" s="188"/>
      <c r="Z270" s="188"/>
      <c r="AA270" s="188"/>
      <c r="AB270" s="188"/>
      <c r="AC270" s="188"/>
      <c r="AD270" s="188"/>
      <c r="AE270" s="188"/>
      <c r="AF270" s="188"/>
      <c r="AZ270" s="811"/>
      <c r="BA270" s="811"/>
      <c r="BB270" s="811"/>
      <c r="BC270" s="811"/>
      <c r="BD270" s="811"/>
      <c r="BE270" s="811"/>
      <c r="BF270" s="811"/>
      <c r="BG270" s="811"/>
      <c r="BH270" s="811"/>
      <c r="BS270" s="809"/>
      <c r="BT270" s="809"/>
      <c r="BU270" s="809"/>
      <c r="BV270" s="809"/>
      <c r="BW270" s="809"/>
      <c r="BX270" s="809"/>
      <c r="BY270" s="809"/>
      <c r="CG270" s="814"/>
      <c r="CH270" s="814"/>
      <c r="CI270" s="814"/>
      <c r="CJ270" s="814"/>
      <c r="CK270" s="814"/>
      <c r="CL270" s="814"/>
      <c r="CM270" s="814"/>
      <c r="CN270" s="814"/>
      <c r="CO270" s="814"/>
      <c r="CP270" s="814"/>
      <c r="CQ270" s="814"/>
      <c r="CR270" s="814"/>
      <c r="CS270" s="814"/>
      <c r="CT270" s="814"/>
      <c r="CU270" s="814"/>
      <c r="CV270" s="814"/>
      <c r="CW270" s="814"/>
      <c r="CX270" s="815"/>
      <c r="DB270" s="807"/>
      <c r="DC270" s="807"/>
      <c r="DD270" s="807"/>
      <c r="DE270" s="807"/>
      <c r="DF270" s="807"/>
      <c r="DG270" s="807"/>
      <c r="DH270" s="807"/>
      <c r="DI270" s="807"/>
      <c r="DJ270" s="807"/>
      <c r="DK270" s="807"/>
      <c r="DL270" s="807"/>
      <c r="DM270" s="807"/>
      <c r="DN270" s="807"/>
      <c r="DO270" s="807"/>
      <c r="DP270" s="807"/>
      <c r="DQ270" s="808"/>
      <c r="EC270" s="810"/>
      <c r="ED270" s="810"/>
      <c r="EE270" s="810"/>
      <c r="EF270" s="810"/>
      <c r="EG270" s="810"/>
      <c r="EH270" s="810"/>
      <c r="EI270" s="810"/>
      <c r="EJ270" s="810"/>
      <c r="EK270" s="810"/>
      <c r="EL270" s="810"/>
      <c r="EM270" s="810"/>
    </row>
    <row r="271" spans="2:143" ht="12" customHeight="1">
      <c r="B271" s="634"/>
      <c r="D271" s="41" t="s">
        <v>492</v>
      </c>
      <c r="F271" s="43">
        <f>1.32-(3*0.33)</f>
        <v>0.33000000000000007</v>
      </c>
      <c r="G271" s="44"/>
      <c r="H271" s="45">
        <v>65</v>
      </c>
      <c r="I271" s="46">
        <f>F271*G268</f>
        <v>1.6830000000000003</v>
      </c>
      <c r="J271" s="47">
        <f t="shared" si="13"/>
        <v>39.8098633392751</v>
      </c>
      <c r="K271" s="796">
        <v>67</v>
      </c>
      <c r="L271" s="514"/>
      <c r="M271" s="797"/>
      <c r="N271" s="798" t="s">
        <v>180</v>
      </c>
      <c r="O271" s="799">
        <f>I271*M271</f>
        <v>0</v>
      </c>
      <c r="P271" s="800" t="s">
        <v>446</v>
      </c>
      <c r="Q271" s="840">
        <f t="shared" si="15"/>
        <v>0</v>
      </c>
      <c r="R271" s="802">
        <f t="shared" si="16"/>
        <v>0</v>
      </c>
      <c r="S271" s="841">
        <f>ROUNDUP((K271*M271),0)</f>
        <v>0</v>
      </c>
      <c r="T271" s="804">
        <f t="shared" si="17"/>
        <v>0</v>
      </c>
      <c r="U271" s="49">
        <f t="shared" si="18"/>
        <v>0</v>
      </c>
      <c r="V271" s="189"/>
      <c r="Y271" s="188"/>
      <c r="Z271" s="188"/>
      <c r="AA271" s="188"/>
      <c r="AB271" s="188"/>
      <c r="AC271" s="188"/>
      <c r="AD271" s="188"/>
      <c r="AE271" s="188"/>
      <c r="AF271" s="188"/>
      <c r="AZ271" s="811"/>
      <c r="BA271" s="811"/>
      <c r="BB271" s="811"/>
      <c r="BC271" s="811"/>
      <c r="BD271" s="811"/>
      <c r="BE271" s="811"/>
      <c r="BF271" s="811"/>
      <c r="BG271" s="811"/>
      <c r="BH271" s="811"/>
      <c r="BS271" s="809"/>
      <c r="BT271" s="809"/>
      <c r="BU271" s="809"/>
      <c r="BV271" s="809"/>
      <c r="BW271" s="809"/>
      <c r="BX271" s="809"/>
      <c r="BY271" s="809"/>
      <c r="CG271" s="814"/>
      <c r="CH271" s="814"/>
      <c r="CI271" s="814"/>
      <c r="CJ271" s="814"/>
      <c r="CK271" s="814"/>
      <c r="CL271" s="814"/>
      <c r="CM271" s="814"/>
      <c r="CN271" s="814"/>
      <c r="CO271" s="814"/>
      <c r="CP271" s="814"/>
      <c r="CQ271" s="814"/>
      <c r="CR271" s="814"/>
      <c r="CS271" s="814"/>
      <c r="CT271" s="814"/>
      <c r="CU271" s="814"/>
      <c r="CV271" s="814"/>
      <c r="CW271" s="814"/>
      <c r="CX271" s="815"/>
      <c r="DB271" s="807"/>
      <c r="DC271" s="807"/>
      <c r="DD271" s="807"/>
      <c r="DE271" s="807"/>
      <c r="DF271" s="807"/>
      <c r="DG271" s="807"/>
      <c r="DH271" s="807"/>
      <c r="DI271" s="807"/>
      <c r="DJ271" s="807"/>
      <c r="DK271" s="807"/>
      <c r="DL271" s="807"/>
      <c r="DM271" s="807"/>
      <c r="DN271" s="807"/>
      <c r="DO271" s="807"/>
      <c r="DP271" s="807"/>
      <c r="DQ271" s="808"/>
      <c r="EC271" s="810"/>
      <c r="ED271" s="810"/>
      <c r="EE271" s="810"/>
      <c r="EF271" s="810"/>
      <c r="EG271" s="810"/>
      <c r="EH271" s="810"/>
      <c r="EI271" s="810"/>
      <c r="EJ271" s="810"/>
      <c r="EK271" s="810"/>
      <c r="EL271" s="810"/>
      <c r="EM271" s="810"/>
    </row>
    <row r="272" spans="2:143" ht="12" customHeight="1">
      <c r="B272" s="634"/>
      <c r="C272" s="40"/>
      <c r="D272" s="40"/>
      <c r="E272" s="40"/>
      <c r="F272" s="40"/>
      <c r="G272" s="184"/>
      <c r="H272" s="40"/>
      <c r="I272" s="184"/>
      <c r="J272" s="40"/>
      <c r="K272" s="41"/>
      <c r="L272" s="37"/>
      <c r="M272" s="37"/>
      <c r="N272" s="181"/>
      <c r="O272" s="1091">
        <f>SUM(O252:O271)</f>
        <v>0</v>
      </c>
      <c r="P272" s="218"/>
      <c r="Q272" s="185"/>
      <c r="R272" s="41"/>
      <c r="S272" s="185"/>
      <c r="T272" s="41"/>
      <c r="V272" s="219"/>
      <c r="W272" s="219"/>
      <c r="X272" s="188"/>
      <c r="Y272" s="188"/>
      <c r="Z272" s="188"/>
      <c r="AA272" s="188"/>
      <c r="AB272" s="188"/>
      <c r="AC272" s="188"/>
      <c r="AD272" s="188"/>
      <c r="AE272" s="188"/>
      <c r="AF272" s="188"/>
      <c r="AG272" s="201"/>
      <c r="AH272" s="201"/>
      <c r="AI272" s="201"/>
      <c r="AJ272" s="201"/>
      <c r="AK272" s="201"/>
      <c r="AL272" s="201"/>
      <c r="AM272" s="201"/>
      <c r="AN272" s="201"/>
      <c r="AO272" s="201"/>
      <c r="AP272" s="189"/>
      <c r="AQ272" s="189"/>
      <c r="AR272" s="189"/>
      <c r="AS272" s="189"/>
      <c r="AT272" s="189"/>
      <c r="AU272" s="189"/>
      <c r="AV272" s="189"/>
      <c r="AW272" s="189"/>
      <c r="AX272" s="811"/>
      <c r="AY272" s="811"/>
      <c r="AZ272" s="811"/>
      <c r="BA272" s="811"/>
      <c r="BB272" s="811"/>
      <c r="BC272" s="811"/>
      <c r="BD272" s="811"/>
      <c r="BE272" s="811"/>
      <c r="BF272" s="811"/>
      <c r="BG272" s="811"/>
      <c r="BH272" s="811"/>
      <c r="BI272" s="190"/>
      <c r="BJ272" s="812"/>
      <c r="BK272" s="812"/>
      <c r="BL272" s="812"/>
      <c r="BM272" s="812"/>
      <c r="BN272" s="812"/>
      <c r="BO272" s="812"/>
      <c r="BP272" s="813"/>
      <c r="BQ272" s="813"/>
      <c r="BR272" s="813"/>
      <c r="BS272" s="813"/>
      <c r="BT272" s="813"/>
      <c r="BU272" s="806"/>
      <c r="BV272" s="806"/>
      <c r="BW272" s="806"/>
      <c r="BX272" s="806"/>
      <c r="BY272" s="806"/>
      <c r="BZ272" s="806"/>
      <c r="CA272" s="806"/>
      <c r="CB272" s="805"/>
      <c r="CC272" s="805"/>
      <c r="CD272" s="805"/>
      <c r="CE272" s="805"/>
      <c r="CF272" s="814"/>
      <c r="CG272" s="814"/>
      <c r="CH272" s="814"/>
      <c r="CI272" s="814"/>
      <c r="CJ272" s="814"/>
      <c r="CK272" s="814"/>
      <c r="CL272" s="814"/>
      <c r="CM272" s="814"/>
      <c r="CN272" s="814"/>
      <c r="CO272" s="814"/>
      <c r="CP272" s="814"/>
      <c r="CQ272" s="814"/>
      <c r="CR272" s="814"/>
      <c r="CS272" s="814"/>
      <c r="CT272" s="814"/>
      <c r="CU272" s="814"/>
      <c r="CV272" s="814"/>
      <c r="CW272" s="814"/>
      <c r="CX272" s="815"/>
      <c r="CY272" s="807"/>
      <c r="CZ272" s="807"/>
      <c r="DA272" s="807"/>
      <c r="DB272" s="807"/>
      <c r="DC272" s="807"/>
      <c r="DD272" s="807"/>
      <c r="DE272" s="807"/>
      <c r="DF272" s="807"/>
      <c r="DG272" s="807"/>
      <c r="DH272" s="807"/>
      <c r="DI272" s="807"/>
      <c r="DJ272" s="807"/>
      <c r="DK272" s="807"/>
      <c r="DL272" s="807"/>
      <c r="DM272" s="807"/>
      <c r="DN272" s="807"/>
      <c r="DO272" s="807"/>
      <c r="DP272" s="807"/>
      <c r="DQ272" s="808"/>
      <c r="DR272" s="809"/>
      <c r="DS272" s="809"/>
      <c r="DT272" s="809"/>
      <c r="DU272" s="809"/>
      <c r="DV272" s="809"/>
      <c r="DW272" s="809"/>
      <c r="DX272" s="809"/>
      <c r="DY272" s="809"/>
      <c r="DZ272" s="809"/>
      <c r="EA272" s="809"/>
      <c r="EB272" s="810"/>
      <c r="EC272" s="810"/>
      <c r="ED272" s="810"/>
      <c r="EE272" s="810"/>
      <c r="EF272" s="810"/>
      <c r="EG272" s="810"/>
      <c r="EH272" s="810"/>
      <c r="EI272" s="810"/>
      <c r="EJ272" s="810"/>
      <c r="EK272" s="810"/>
      <c r="EL272" s="810"/>
      <c r="EM272" s="810"/>
    </row>
    <row r="273" spans="1:72" ht="12" customHeight="1">
      <c r="A273" s="564" t="s">
        <v>721</v>
      </c>
      <c r="B273" s="634"/>
      <c r="C273" s="463" t="s">
        <v>678</v>
      </c>
      <c r="D273" s="40"/>
      <c r="E273" s="40"/>
      <c r="F273" s="40"/>
      <c r="G273" s="184"/>
      <c r="H273" s="40"/>
      <c r="I273" s="512"/>
      <c r="J273" s="736" t="s">
        <v>720</v>
      </c>
      <c r="K273" s="512"/>
      <c r="L273" s="37"/>
      <c r="M273" s="37"/>
      <c r="N273" s="41"/>
      <c r="O273" s="185"/>
      <c r="P273" s="186"/>
      <c r="Q273" s="185"/>
      <c r="R273" s="41"/>
      <c r="S273" s="185"/>
      <c r="T273" s="41"/>
      <c r="V273" s="187"/>
      <c r="W273" s="187"/>
      <c r="X273" s="188"/>
      <c r="Y273" s="188"/>
      <c r="Z273" s="188"/>
      <c r="AA273" s="188"/>
      <c r="AB273" s="188"/>
      <c r="AC273" s="188"/>
      <c r="AD273" s="188"/>
      <c r="AE273" s="188"/>
      <c r="AF273" s="188"/>
      <c r="AG273" s="187"/>
      <c r="AH273" s="187"/>
      <c r="AI273" s="187"/>
      <c r="AJ273" s="187"/>
      <c r="AK273" s="187"/>
      <c r="AL273" s="187"/>
      <c r="AM273" s="187"/>
      <c r="AN273" s="187"/>
      <c r="AO273" s="187"/>
      <c r="AP273" s="189"/>
      <c r="AQ273" s="189"/>
      <c r="AR273" s="189"/>
      <c r="AS273" s="189"/>
      <c r="AT273" s="189"/>
      <c r="AU273" s="189"/>
      <c r="AV273" s="189"/>
      <c r="AW273" s="189"/>
      <c r="AX273" s="811"/>
      <c r="AY273" s="811"/>
      <c r="AZ273" s="811"/>
      <c r="BA273" s="811"/>
      <c r="BB273" s="811"/>
      <c r="BC273" s="811"/>
      <c r="BD273" s="811"/>
      <c r="BE273" s="811"/>
      <c r="BF273" s="811"/>
      <c r="BG273" s="811"/>
      <c r="BH273" s="811"/>
      <c r="BP273" s="141"/>
      <c r="BQ273" s="141"/>
      <c r="BR273" s="141"/>
      <c r="BS273" s="141"/>
      <c r="BT273" s="141"/>
    </row>
    <row r="274" spans="2:143" ht="26.25" customHeight="1">
      <c r="B274" s="634"/>
      <c r="C274" s="52" t="s">
        <v>70</v>
      </c>
      <c r="D274" s="52"/>
      <c r="E274" s="194" t="s">
        <v>301</v>
      </c>
      <c r="F274" s="194" t="s">
        <v>232</v>
      </c>
      <c r="G274" s="195" t="s">
        <v>231</v>
      </c>
      <c r="H274" s="196" t="s">
        <v>234</v>
      </c>
      <c r="I274" s="197" t="s">
        <v>179</v>
      </c>
      <c r="J274" s="196" t="s">
        <v>235</v>
      </c>
      <c r="K274" s="196" t="s">
        <v>259</v>
      </c>
      <c r="L274" s="516"/>
      <c r="M274" s="816"/>
      <c r="N274" s="817"/>
      <c r="O274" s="832" t="s">
        <v>236</v>
      </c>
      <c r="P274" s="833"/>
      <c r="Q274" s="834" t="s">
        <v>237</v>
      </c>
      <c r="R274" s="834" t="s">
        <v>238</v>
      </c>
      <c r="S274" s="835" t="s">
        <v>239</v>
      </c>
      <c r="T274" s="835" t="s">
        <v>240</v>
      </c>
      <c r="W274" s="198"/>
      <c r="X274" s="198"/>
      <c r="Y274" s="198"/>
      <c r="Z274" s="198"/>
      <c r="AA274" s="198"/>
      <c r="AB274" s="198"/>
      <c r="AC274" s="198"/>
      <c r="AD274" s="198"/>
      <c r="AL274" s="198"/>
      <c r="AM274" s="198"/>
      <c r="AN274" s="198"/>
      <c r="AO274" s="198"/>
      <c r="BK274" s="831"/>
      <c r="BL274" s="831"/>
      <c r="BM274" s="831"/>
      <c r="BN274" s="831"/>
      <c r="BO274" s="831"/>
      <c r="BW274" s="836"/>
      <c r="BX274" s="837"/>
      <c r="BY274" s="837"/>
      <c r="BZ274" s="837"/>
      <c r="CA274" s="837"/>
      <c r="CD274" s="837"/>
      <c r="CE274" s="837"/>
      <c r="CF274" s="837"/>
      <c r="CG274" s="837"/>
      <c r="CH274" s="837"/>
      <c r="CI274" s="837"/>
      <c r="CJ274" s="837"/>
      <c r="CK274" s="837"/>
      <c r="CL274" s="837"/>
      <c r="CM274" s="837"/>
      <c r="CN274" s="837"/>
      <c r="CO274" s="813"/>
      <c r="CR274" s="837"/>
      <c r="CS274" s="837"/>
      <c r="CT274" s="837"/>
      <c r="CU274" s="837"/>
      <c r="CV274" s="837"/>
      <c r="CW274" s="837"/>
      <c r="CX274" s="837"/>
      <c r="DS274" s="836"/>
      <c r="DT274" s="836"/>
      <c r="DU274" s="836"/>
      <c r="DV274" s="836"/>
      <c r="DW274" s="836"/>
      <c r="DX274" s="836"/>
      <c r="DY274" s="836"/>
      <c r="DZ274" s="836"/>
      <c r="EA274" s="836"/>
      <c r="ED274" s="836"/>
      <c r="EE274" s="836"/>
      <c r="EF274" s="836"/>
      <c r="EG274" s="836"/>
      <c r="EH274" s="836"/>
      <c r="EI274" s="836"/>
      <c r="EJ274" s="836"/>
      <c r="EK274" s="836"/>
      <c r="EL274" s="836"/>
      <c r="EM274" s="836"/>
    </row>
    <row r="275" spans="2:143" ht="12" customHeight="1">
      <c r="B275" s="634"/>
      <c r="C275" s="40">
        <v>230</v>
      </c>
      <c r="D275" s="41" t="s">
        <v>314</v>
      </c>
      <c r="E275" s="42">
        <v>13</v>
      </c>
      <c r="F275" s="66">
        <v>1.32</v>
      </c>
      <c r="G275" s="44">
        <v>2.3</v>
      </c>
      <c r="H275" s="45">
        <v>97</v>
      </c>
      <c r="I275" s="46">
        <f>F275*G275</f>
        <v>3.036</v>
      </c>
      <c r="J275" s="47">
        <f>K275/I275</f>
        <v>38.20816864295125</v>
      </c>
      <c r="K275" s="839">
        <v>116</v>
      </c>
      <c r="L275" s="514"/>
      <c r="M275" s="797"/>
      <c r="N275" s="798" t="s">
        <v>180</v>
      </c>
      <c r="O275" s="799">
        <f aca="true" t="shared" si="20" ref="O275:O294">I275*M275</f>
        <v>0</v>
      </c>
      <c r="P275" s="800" t="s">
        <v>445</v>
      </c>
      <c r="Q275" s="840">
        <f aca="true" t="shared" si="21" ref="Q275:Q294">ROUNDUP((S275*(euro)),-2)</f>
        <v>0</v>
      </c>
      <c r="R275" s="802">
        <f aca="true" t="shared" si="22" ref="R275:R294">Q275*(1.25)</f>
        <v>0</v>
      </c>
      <c r="S275" s="841">
        <f aca="true" t="shared" si="23" ref="S275:S294">ROUNDUP((K275*M275),0)</f>
        <v>0</v>
      </c>
      <c r="T275" s="804">
        <f aca="true" t="shared" si="24" ref="T275:T294">ROUNDUP((S275*1.25),0)</f>
        <v>0</v>
      </c>
      <c r="U275" s="49">
        <f aca="true" t="shared" si="25" ref="U275:U294">H275*M275</f>
        <v>0</v>
      </c>
      <c r="W275" s="810"/>
      <c r="X275" s="810"/>
      <c r="Y275" s="810"/>
      <c r="Z275" s="810"/>
      <c r="AA275" s="810"/>
      <c r="AB275" s="810"/>
      <c r="AC275" s="810"/>
      <c r="AD275" s="810"/>
      <c r="AL275" s="201"/>
      <c r="AM275" s="201"/>
      <c r="AN275" s="201"/>
      <c r="AO275" s="201"/>
      <c r="BK275" s="812"/>
      <c r="BL275" s="812"/>
      <c r="BM275" s="812"/>
      <c r="BN275" s="812"/>
      <c r="BO275" s="812"/>
      <c r="BW275" s="810"/>
      <c r="BX275" s="807"/>
      <c r="BY275" s="807"/>
      <c r="BZ275" s="807"/>
      <c r="CA275" s="807"/>
      <c r="CD275" s="807"/>
      <c r="CE275" s="807"/>
      <c r="CF275" s="807"/>
      <c r="CG275" s="807"/>
      <c r="CH275" s="807"/>
      <c r="CI275" s="807"/>
      <c r="CJ275" s="807"/>
      <c r="CK275" s="807"/>
      <c r="CL275" s="807"/>
      <c r="CM275" s="807"/>
      <c r="CN275" s="807"/>
      <c r="CO275" s="808"/>
      <c r="CR275" s="814"/>
      <c r="CS275" s="814"/>
      <c r="CT275" s="814"/>
      <c r="CU275" s="814"/>
      <c r="CV275" s="814"/>
      <c r="CW275" s="814"/>
      <c r="CX275" s="815"/>
      <c r="DS275" s="809"/>
      <c r="DT275" s="809"/>
      <c r="DU275" s="809"/>
      <c r="DV275" s="809"/>
      <c r="DW275" s="809"/>
      <c r="DX275" s="809"/>
      <c r="DY275" s="809"/>
      <c r="DZ275" s="809"/>
      <c r="EA275" s="809"/>
      <c r="ED275" s="810"/>
      <c r="EE275" s="810"/>
      <c r="EF275" s="810"/>
      <c r="EG275" s="810"/>
      <c r="EH275" s="810"/>
      <c r="EI275" s="810"/>
      <c r="EJ275" s="810"/>
      <c r="EK275" s="810"/>
      <c r="EL275" s="810"/>
      <c r="EM275" s="810"/>
    </row>
    <row r="276" spans="2:143" ht="12" customHeight="1">
      <c r="B276" s="634"/>
      <c r="C276" s="5"/>
      <c r="D276" s="41" t="s">
        <v>315</v>
      </c>
      <c r="E276" s="3"/>
      <c r="F276" s="43">
        <f>1.32-(1*0.33)</f>
        <v>0.99</v>
      </c>
      <c r="G276" s="44"/>
      <c r="H276" s="45">
        <v>72</v>
      </c>
      <c r="I276" s="46">
        <f>F276*G275</f>
        <v>2.2769999999999997</v>
      </c>
      <c r="J276" s="47">
        <f>K276/I276</f>
        <v>39.086517347386916</v>
      </c>
      <c r="K276" s="796">
        <v>89</v>
      </c>
      <c r="L276" s="514"/>
      <c r="M276" s="797"/>
      <c r="N276" s="798" t="s">
        <v>180</v>
      </c>
      <c r="O276" s="799">
        <f t="shared" si="20"/>
        <v>0</v>
      </c>
      <c r="P276" s="800" t="s">
        <v>445</v>
      </c>
      <c r="Q276" s="840">
        <f t="shared" si="21"/>
        <v>0</v>
      </c>
      <c r="R276" s="802">
        <f t="shared" si="22"/>
        <v>0</v>
      </c>
      <c r="S276" s="841">
        <f t="shared" si="23"/>
        <v>0</v>
      </c>
      <c r="T276" s="804">
        <f t="shared" si="24"/>
        <v>0</v>
      </c>
      <c r="U276" s="49">
        <f t="shared" si="25"/>
        <v>0</v>
      </c>
      <c r="W276" s="811"/>
      <c r="X276" s="811"/>
      <c r="Y276" s="811"/>
      <c r="Z276" s="811"/>
      <c r="AA276" s="811"/>
      <c r="AB276" s="811"/>
      <c r="AC276" s="811"/>
      <c r="AD276" s="811"/>
      <c r="AL276" s="201"/>
      <c r="AM276" s="201"/>
      <c r="AN276" s="201"/>
      <c r="AO276" s="201"/>
      <c r="BK276" s="812"/>
      <c r="BL276" s="812"/>
      <c r="BM276" s="812"/>
      <c r="BN276" s="812"/>
      <c r="BO276" s="812"/>
      <c r="BW276" s="810"/>
      <c r="BX276" s="807"/>
      <c r="BY276" s="807"/>
      <c r="BZ276" s="807"/>
      <c r="CA276" s="807"/>
      <c r="CD276" s="807"/>
      <c r="CE276" s="807"/>
      <c r="CF276" s="807"/>
      <c r="CG276" s="807"/>
      <c r="CH276" s="807"/>
      <c r="CI276" s="807"/>
      <c r="CJ276" s="807"/>
      <c r="CK276" s="807"/>
      <c r="CL276" s="807"/>
      <c r="CM276" s="807"/>
      <c r="CN276" s="807"/>
      <c r="CO276" s="808"/>
      <c r="CR276" s="814"/>
      <c r="CS276" s="814"/>
      <c r="CT276" s="814"/>
      <c r="CU276" s="814"/>
      <c r="CV276" s="814"/>
      <c r="CW276" s="814"/>
      <c r="CX276" s="815"/>
      <c r="DS276" s="809"/>
      <c r="DT276" s="809"/>
      <c r="DU276" s="809"/>
      <c r="DV276" s="809"/>
      <c r="DW276" s="809"/>
      <c r="DX276" s="809"/>
      <c r="DY276" s="809"/>
      <c r="DZ276" s="809"/>
      <c r="EA276" s="809"/>
      <c r="ED276" s="810"/>
      <c r="EE276" s="810"/>
      <c r="EF276" s="810"/>
      <c r="EG276" s="810"/>
      <c r="EH276" s="810"/>
      <c r="EI276" s="810"/>
      <c r="EJ276" s="810"/>
      <c r="EK276" s="810"/>
      <c r="EL276" s="810"/>
      <c r="EM276" s="810"/>
    </row>
    <row r="277" spans="2:143" ht="12" customHeight="1">
      <c r="B277" s="634"/>
      <c r="C277" s="5"/>
      <c r="D277" s="41" t="s">
        <v>316</v>
      </c>
      <c r="E277" s="3"/>
      <c r="F277" s="43">
        <f>1.32-(2*0.33)</f>
        <v>0.66</v>
      </c>
      <c r="G277" s="44"/>
      <c r="H277" s="45">
        <v>50</v>
      </c>
      <c r="I277" s="46">
        <f>F277*G275</f>
        <v>1.518</v>
      </c>
      <c r="J277" s="47">
        <f>K277/I277</f>
        <v>40.18445322793149</v>
      </c>
      <c r="K277" s="796">
        <v>61</v>
      </c>
      <c r="L277" s="514"/>
      <c r="M277" s="797"/>
      <c r="N277" s="798" t="s">
        <v>180</v>
      </c>
      <c r="O277" s="799">
        <f t="shared" si="20"/>
        <v>0</v>
      </c>
      <c r="P277" s="800" t="s">
        <v>445</v>
      </c>
      <c r="Q277" s="840">
        <f t="shared" si="21"/>
        <v>0</v>
      </c>
      <c r="R277" s="802">
        <f t="shared" si="22"/>
        <v>0</v>
      </c>
      <c r="S277" s="841">
        <f t="shared" si="23"/>
        <v>0</v>
      </c>
      <c r="T277" s="804">
        <f t="shared" si="24"/>
        <v>0</v>
      </c>
      <c r="U277" s="49">
        <f t="shared" si="25"/>
        <v>0</v>
      </c>
      <c r="W277" s="811"/>
      <c r="X277" s="811"/>
      <c r="Y277" s="811"/>
      <c r="Z277" s="811"/>
      <c r="AA277" s="811"/>
      <c r="AB277" s="811"/>
      <c r="AC277" s="811"/>
      <c r="AD277" s="811"/>
      <c r="AL277" s="201"/>
      <c r="AM277" s="201"/>
      <c r="AN277" s="201"/>
      <c r="AO277" s="201"/>
      <c r="BK277" s="812"/>
      <c r="BL277" s="812"/>
      <c r="BM277" s="812"/>
      <c r="BN277" s="812"/>
      <c r="BO277" s="812"/>
      <c r="BW277" s="810"/>
      <c r="BX277" s="807"/>
      <c r="BY277" s="807"/>
      <c r="BZ277" s="807"/>
      <c r="CA277" s="807"/>
      <c r="CD277" s="807"/>
      <c r="CE277" s="807"/>
      <c r="CF277" s="807"/>
      <c r="CG277" s="807"/>
      <c r="CH277" s="807"/>
      <c r="CI277" s="807"/>
      <c r="CJ277" s="807"/>
      <c r="CK277" s="807"/>
      <c r="CL277" s="807"/>
      <c r="CM277" s="807"/>
      <c r="CN277" s="807"/>
      <c r="CO277" s="808"/>
      <c r="CR277" s="814"/>
      <c r="CS277" s="814"/>
      <c r="CT277" s="814"/>
      <c r="CU277" s="814"/>
      <c r="CV277" s="814"/>
      <c r="CW277" s="814"/>
      <c r="CX277" s="815"/>
      <c r="DS277" s="809"/>
      <c r="DT277" s="809"/>
      <c r="DU277" s="809"/>
      <c r="DV277" s="809"/>
      <c r="DW277" s="809"/>
      <c r="DX277" s="809"/>
      <c r="DY277" s="809"/>
      <c r="DZ277" s="809"/>
      <c r="EA277" s="809"/>
      <c r="ED277" s="810"/>
      <c r="EE277" s="810"/>
      <c r="EF277" s="810"/>
      <c r="EG277" s="810"/>
      <c r="EH277" s="810"/>
      <c r="EI277" s="810"/>
      <c r="EJ277" s="810"/>
      <c r="EK277" s="810"/>
      <c r="EL277" s="810"/>
      <c r="EM277" s="810"/>
    </row>
    <row r="278" spans="2:143" ht="12" customHeight="1">
      <c r="B278" s="634"/>
      <c r="D278" s="41" t="s">
        <v>317</v>
      </c>
      <c r="F278" s="43">
        <f>1.32-(3*0.33)</f>
        <v>0.33000000000000007</v>
      </c>
      <c r="G278" s="44"/>
      <c r="H278" s="45">
        <v>35</v>
      </c>
      <c r="I278" s="46">
        <f>F278*G275</f>
        <v>0.7590000000000001</v>
      </c>
      <c r="J278" s="47">
        <v>48</v>
      </c>
      <c r="K278" s="796">
        <v>37</v>
      </c>
      <c r="L278" s="514"/>
      <c r="M278" s="797"/>
      <c r="N278" s="798" t="s">
        <v>180</v>
      </c>
      <c r="O278" s="799">
        <f t="shared" si="20"/>
        <v>0</v>
      </c>
      <c r="P278" s="800" t="s">
        <v>445</v>
      </c>
      <c r="Q278" s="840">
        <f t="shared" si="21"/>
        <v>0</v>
      </c>
      <c r="R278" s="802">
        <f t="shared" si="22"/>
        <v>0</v>
      </c>
      <c r="S278" s="841">
        <f t="shared" si="23"/>
        <v>0</v>
      </c>
      <c r="T278" s="804">
        <f t="shared" si="24"/>
        <v>0</v>
      </c>
      <c r="U278" s="49">
        <f t="shared" si="25"/>
        <v>0</v>
      </c>
      <c r="W278" s="811"/>
      <c r="X278" s="811"/>
      <c r="Y278" s="811"/>
      <c r="Z278" s="811"/>
      <c r="AA278" s="811"/>
      <c r="AB278" s="811"/>
      <c r="AC278" s="811"/>
      <c r="AD278" s="811"/>
      <c r="AL278" s="201"/>
      <c r="AM278" s="201"/>
      <c r="AN278" s="201"/>
      <c r="AO278" s="201"/>
      <c r="BK278" s="812"/>
      <c r="BL278" s="812"/>
      <c r="BM278" s="812"/>
      <c r="BN278" s="812"/>
      <c r="BO278" s="812"/>
      <c r="BW278" s="810"/>
      <c r="BX278" s="807"/>
      <c r="BY278" s="807"/>
      <c r="BZ278" s="807"/>
      <c r="CA278" s="807"/>
      <c r="CD278" s="807"/>
      <c r="CE278" s="807"/>
      <c r="CF278" s="807"/>
      <c r="CG278" s="807"/>
      <c r="CH278" s="807"/>
      <c r="CI278" s="807"/>
      <c r="CJ278" s="807"/>
      <c r="CK278" s="807"/>
      <c r="CL278" s="807"/>
      <c r="CM278" s="807"/>
      <c r="CN278" s="807"/>
      <c r="CO278" s="808"/>
      <c r="CR278" s="814"/>
      <c r="CS278" s="814"/>
      <c r="CT278" s="814"/>
      <c r="CU278" s="814"/>
      <c r="CV278" s="814"/>
      <c r="CW278" s="814"/>
      <c r="CX278" s="815"/>
      <c r="DS278" s="809"/>
      <c r="DT278" s="809"/>
      <c r="DU278" s="809"/>
      <c r="DV278" s="809"/>
      <c r="DW278" s="809"/>
      <c r="DX278" s="809"/>
      <c r="DY278" s="809"/>
      <c r="DZ278" s="809"/>
      <c r="EA278" s="809"/>
      <c r="ED278" s="810"/>
      <c r="EE278" s="810"/>
      <c r="EF278" s="810"/>
      <c r="EG278" s="810"/>
      <c r="EH278" s="810"/>
      <c r="EI278" s="810"/>
      <c r="EJ278" s="810"/>
      <c r="EK278" s="810"/>
      <c r="EL278" s="810"/>
      <c r="EM278" s="810"/>
    </row>
    <row r="279" spans="2:143" ht="12" customHeight="1">
      <c r="B279" s="634"/>
      <c r="C279" s="40">
        <v>260</v>
      </c>
      <c r="D279" s="41" t="s">
        <v>318</v>
      </c>
      <c r="E279" s="42">
        <v>13</v>
      </c>
      <c r="F279" s="66">
        <v>1.32</v>
      </c>
      <c r="G279" s="44">
        <v>2.6</v>
      </c>
      <c r="H279" s="45">
        <v>105</v>
      </c>
      <c r="I279" s="46">
        <f>F279*G279</f>
        <v>3.4320000000000004</v>
      </c>
      <c r="J279" s="47">
        <v>38</v>
      </c>
      <c r="K279" s="839">
        <v>129</v>
      </c>
      <c r="L279" s="514"/>
      <c r="M279" s="797"/>
      <c r="N279" s="798" t="s">
        <v>180</v>
      </c>
      <c r="O279" s="799">
        <f t="shared" si="20"/>
        <v>0</v>
      </c>
      <c r="P279" s="800" t="s">
        <v>446</v>
      </c>
      <c r="Q279" s="840">
        <f t="shared" si="21"/>
        <v>0</v>
      </c>
      <c r="R279" s="802">
        <f t="shared" si="22"/>
        <v>0</v>
      </c>
      <c r="S279" s="841">
        <f t="shared" si="23"/>
        <v>0</v>
      </c>
      <c r="T279" s="804">
        <f t="shared" si="24"/>
        <v>0</v>
      </c>
      <c r="U279" s="49">
        <f t="shared" si="25"/>
        <v>0</v>
      </c>
      <c r="W279" s="810"/>
      <c r="X279" s="810"/>
      <c r="Y279" s="810"/>
      <c r="Z279" s="810"/>
      <c r="AA279" s="810"/>
      <c r="AB279" s="810"/>
      <c r="AC279" s="810"/>
      <c r="AD279" s="810"/>
      <c r="AL279" s="201"/>
      <c r="AM279" s="201"/>
      <c r="AN279" s="201"/>
      <c r="AO279" s="201"/>
      <c r="BK279" s="812"/>
      <c r="BL279" s="812"/>
      <c r="BM279" s="812"/>
      <c r="BN279" s="812"/>
      <c r="BO279" s="812"/>
      <c r="BW279" s="810"/>
      <c r="BX279" s="807"/>
      <c r="BY279" s="807"/>
      <c r="BZ279" s="807"/>
      <c r="CA279" s="807"/>
      <c r="CD279" s="807"/>
      <c r="CE279" s="807"/>
      <c r="CF279" s="807"/>
      <c r="CG279" s="807"/>
      <c r="CH279" s="807"/>
      <c r="CI279" s="807"/>
      <c r="CJ279" s="807"/>
      <c r="CK279" s="807"/>
      <c r="CL279" s="807"/>
      <c r="CM279" s="807"/>
      <c r="CN279" s="807"/>
      <c r="CO279" s="808"/>
      <c r="CR279" s="814"/>
      <c r="CS279" s="814"/>
      <c r="CT279" s="814"/>
      <c r="CU279" s="814"/>
      <c r="CV279" s="814"/>
      <c r="CW279" s="814"/>
      <c r="CX279" s="815"/>
      <c r="DS279" s="809"/>
      <c r="DT279" s="809"/>
      <c r="DU279" s="809"/>
      <c r="DV279" s="809"/>
      <c r="DW279" s="809"/>
      <c r="DX279" s="809"/>
      <c r="DY279" s="809"/>
      <c r="DZ279" s="809"/>
      <c r="EA279" s="809"/>
      <c r="ED279" s="810"/>
      <c r="EE279" s="810"/>
      <c r="EF279" s="810"/>
      <c r="EG279" s="810"/>
      <c r="EH279" s="810"/>
      <c r="EI279" s="810"/>
      <c r="EJ279" s="810"/>
      <c r="EK279" s="810"/>
      <c r="EL279" s="810"/>
      <c r="EM279" s="810"/>
    </row>
    <row r="280" spans="2:143" ht="12" customHeight="1">
      <c r="B280" s="634"/>
      <c r="C280" s="5"/>
      <c r="D280" s="41" t="s">
        <v>319</v>
      </c>
      <c r="E280" s="3"/>
      <c r="F280" s="43">
        <f>1.32-(1*0.33)</f>
        <v>0.99</v>
      </c>
      <c r="G280" s="44"/>
      <c r="H280" s="45">
        <v>80</v>
      </c>
      <c r="I280" s="46">
        <f>F280*G279</f>
        <v>2.574</v>
      </c>
      <c r="J280" s="47">
        <v>38</v>
      </c>
      <c r="K280" s="796">
        <v>98</v>
      </c>
      <c r="L280" s="514"/>
      <c r="M280" s="797"/>
      <c r="N280" s="798" t="s">
        <v>180</v>
      </c>
      <c r="O280" s="799">
        <f t="shared" si="20"/>
        <v>0</v>
      </c>
      <c r="P280" s="800" t="s">
        <v>446</v>
      </c>
      <c r="Q280" s="840">
        <f t="shared" si="21"/>
        <v>0</v>
      </c>
      <c r="R280" s="802">
        <f t="shared" si="22"/>
        <v>0</v>
      </c>
      <c r="S280" s="841">
        <f t="shared" si="23"/>
        <v>0</v>
      </c>
      <c r="T280" s="804">
        <f t="shared" si="24"/>
        <v>0</v>
      </c>
      <c r="U280" s="49">
        <f t="shared" si="25"/>
        <v>0</v>
      </c>
      <c r="W280" s="811"/>
      <c r="X280" s="811"/>
      <c r="Y280" s="811"/>
      <c r="Z280" s="811"/>
      <c r="AA280" s="811"/>
      <c r="AB280" s="811"/>
      <c r="AC280" s="811"/>
      <c r="AD280" s="811"/>
      <c r="AL280" s="201"/>
      <c r="AM280" s="201"/>
      <c r="AN280" s="201"/>
      <c r="AO280" s="201"/>
      <c r="BK280" s="812"/>
      <c r="BL280" s="812"/>
      <c r="BM280" s="812"/>
      <c r="BN280" s="812"/>
      <c r="BO280" s="812"/>
      <c r="BW280" s="810"/>
      <c r="BX280" s="807"/>
      <c r="BY280" s="807"/>
      <c r="BZ280" s="807"/>
      <c r="CA280" s="807"/>
      <c r="CD280" s="807"/>
      <c r="CE280" s="807"/>
      <c r="CF280" s="807"/>
      <c r="CG280" s="807"/>
      <c r="CH280" s="807"/>
      <c r="CI280" s="807"/>
      <c r="CJ280" s="807"/>
      <c r="CK280" s="807"/>
      <c r="CL280" s="807"/>
      <c r="CM280" s="807"/>
      <c r="CN280" s="807"/>
      <c r="CO280" s="808"/>
      <c r="CR280" s="814"/>
      <c r="CS280" s="814"/>
      <c r="CT280" s="814"/>
      <c r="CU280" s="814"/>
      <c r="CV280" s="814"/>
      <c r="CW280" s="814"/>
      <c r="CX280" s="815"/>
      <c r="DS280" s="809"/>
      <c r="DT280" s="809"/>
      <c r="DU280" s="809"/>
      <c r="DV280" s="809"/>
      <c r="DW280" s="809"/>
      <c r="DX280" s="809"/>
      <c r="DY280" s="809"/>
      <c r="DZ280" s="809"/>
      <c r="EA280" s="809"/>
      <c r="ED280" s="810"/>
      <c r="EE280" s="810"/>
      <c r="EF280" s="810"/>
      <c r="EG280" s="810"/>
      <c r="EH280" s="810"/>
      <c r="EI280" s="810"/>
      <c r="EJ280" s="810"/>
      <c r="EK280" s="810"/>
      <c r="EL280" s="810"/>
      <c r="EM280" s="810"/>
    </row>
    <row r="281" spans="2:143" ht="12" customHeight="1">
      <c r="B281" s="634"/>
      <c r="C281" s="5"/>
      <c r="D281" s="41" t="s">
        <v>320</v>
      </c>
      <c r="E281" s="3"/>
      <c r="F281" s="43">
        <f>1.32-(2*0.33)</f>
        <v>0.66</v>
      </c>
      <c r="G281" s="44"/>
      <c r="H281" s="45">
        <v>56</v>
      </c>
      <c r="I281" s="46">
        <f>F281*G279</f>
        <v>1.7160000000000002</v>
      </c>
      <c r="J281" s="47">
        <v>40</v>
      </c>
      <c r="K281" s="796">
        <v>68</v>
      </c>
      <c r="L281" s="514"/>
      <c r="M281" s="797"/>
      <c r="N281" s="798" t="s">
        <v>180</v>
      </c>
      <c r="O281" s="799">
        <f t="shared" si="20"/>
        <v>0</v>
      </c>
      <c r="P281" s="800" t="s">
        <v>446</v>
      </c>
      <c r="Q281" s="840">
        <f t="shared" si="21"/>
        <v>0</v>
      </c>
      <c r="R281" s="802">
        <f t="shared" si="22"/>
        <v>0</v>
      </c>
      <c r="S281" s="841">
        <f t="shared" si="23"/>
        <v>0</v>
      </c>
      <c r="T281" s="804">
        <f t="shared" si="24"/>
        <v>0</v>
      </c>
      <c r="U281" s="49">
        <f t="shared" si="25"/>
        <v>0</v>
      </c>
      <c r="W281" s="811"/>
      <c r="X281" s="811"/>
      <c r="Y281" s="811"/>
      <c r="Z281" s="811"/>
      <c r="AA281" s="811"/>
      <c r="AB281" s="811"/>
      <c r="AC281" s="811"/>
      <c r="AD281" s="811"/>
      <c r="AL281" s="201"/>
      <c r="AM281" s="201"/>
      <c r="AN281" s="201"/>
      <c r="AO281" s="201"/>
      <c r="BK281" s="812"/>
      <c r="BL281" s="812"/>
      <c r="BM281" s="812"/>
      <c r="BN281" s="812"/>
      <c r="BO281" s="812"/>
      <c r="BW281" s="810"/>
      <c r="BX281" s="807"/>
      <c r="BY281" s="807"/>
      <c r="BZ281" s="807"/>
      <c r="CA281" s="807"/>
      <c r="CD281" s="807"/>
      <c r="CE281" s="807"/>
      <c r="CF281" s="807"/>
      <c r="CG281" s="807"/>
      <c r="CH281" s="807"/>
      <c r="CI281" s="807"/>
      <c r="CJ281" s="807"/>
      <c r="CK281" s="807"/>
      <c r="CL281" s="807"/>
      <c r="CM281" s="807"/>
      <c r="CN281" s="807"/>
      <c r="CO281" s="808"/>
      <c r="CR281" s="814"/>
      <c r="CS281" s="814"/>
      <c r="CT281" s="814"/>
      <c r="CU281" s="814"/>
      <c r="CV281" s="814"/>
      <c r="CW281" s="814"/>
      <c r="CX281" s="815"/>
      <c r="DS281" s="809"/>
      <c r="DT281" s="809"/>
      <c r="DU281" s="809"/>
      <c r="DV281" s="809"/>
      <c r="DW281" s="809"/>
      <c r="DX281" s="809"/>
      <c r="DY281" s="809"/>
      <c r="DZ281" s="809"/>
      <c r="EA281" s="809"/>
      <c r="ED281" s="810"/>
      <c r="EE281" s="810"/>
      <c r="EF281" s="810"/>
      <c r="EG281" s="810"/>
      <c r="EH281" s="810"/>
      <c r="EI281" s="810"/>
      <c r="EJ281" s="810"/>
      <c r="EK281" s="810"/>
      <c r="EL281" s="810"/>
      <c r="EM281" s="810"/>
    </row>
    <row r="282" spans="2:143" ht="12" customHeight="1">
      <c r="B282" s="634"/>
      <c r="D282" s="41" t="s">
        <v>321</v>
      </c>
      <c r="F282" s="43">
        <f>1.32-(3*0.33)</f>
        <v>0.33000000000000007</v>
      </c>
      <c r="G282" s="44"/>
      <c r="H282" s="45">
        <v>39</v>
      </c>
      <c r="I282" s="46">
        <f>F282*G279</f>
        <v>0.8580000000000002</v>
      </c>
      <c r="J282" s="47">
        <v>48</v>
      </c>
      <c r="K282" s="796">
        <v>41</v>
      </c>
      <c r="L282" s="514"/>
      <c r="M282" s="797"/>
      <c r="N282" s="798" t="s">
        <v>180</v>
      </c>
      <c r="O282" s="799">
        <f t="shared" si="20"/>
        <v>0</v>
      </c>
      <c r="P282" s="800" t="s">
        <v>446</v>
      </c>
      <c r="Q282" s="840">
        <f t="shared" si="21"/>
        <v>0</v>
      </c>
      <c r="R282" s="802">
        <f t="shared" si="22"/>
        <v>0</v>
      </c>
      <c r="S282" s="841">
        <f t="shared" si="23"/>
        <v>0</v>
      </c>
      <c r="T282" s="804">
        <f t="shared" si="24"/>
        <v>0</v>
      </c>
      <c r="U282" s="49">
        <f t="shared" si="25"/>
        <v>0</v>
      </c>
      <c r="W282" s="811"/>
      <c r="X282" s="811"/>
      <c r="Y282" s="811"/>
      <c r="Z282" s="811"/>
      <c r="AA282" s="811"/>
      <c r="AB282" s="811"/>
      <c r="AC282" s="811"/>
      <c r="AD282" s="811"/>
      <c r="AL282" s="201"/>
      <c r="AM282" s="201"/>
      <c r="AN282" s="201"/>
      <c r="AO282" s="201"/>
      <c r="BK282" s="812"/>
      <c r="BL282" s="812"/>
      <c r="BM282" s="812"/>
      <c r="BN282" s="812"/>
      <c r="BO282" s="812"/>
      <c r="BW282" s="810"/>
      <c r="BX282" s="807"/>
      <c r="BY282" s="807"/>
      <c r="BZ282" s="807"/>
      <c r="CA282" s="807"/>
      <c r="CD282" s="807"/>
      <c r="CE282" s="807"/>
      <c r="CF282" s="807"/>
      <c r="CG282" s="807"/>
      <c r="CH282" s="807"/>
      <c r="CI282" s="807"/>
      <c r="CJ282" s="807"/>
      <c r="CK282" s="807"/>
      <c r="CL282" s="807"/>
      <c r="CM282" s="807"/>
      <c r="CN282" s="807"/>
      <c r="CO282" s="808"/>
      <c r="CR282" s="814"/>
      <c r="CS282" s="814"/>
      <c r="CT282" s="814"/>
      <c r="CU282" s="814"/>
      <c r="CV282" s="814"/>
      <c r="CW282" s="814"/>
      <c r="CX282" s="815"/>
      <c r="DS282" s="809"/>
      <c r="DT282" s="809"/>
      <c r="DU282" s="809"/>
      <c r="DV282" s="809"/>
      <c r="DW282" s="809"/>
      <c r="DX282" s="809"/>
      <c r="DY282" s="809"/>
      <c r="DZ282" s="809"/>
      <c r="EA282" s="809"/>
      <c r="ED282" s="810"/>
      <c r="EE282" s="810"/>
      <c r="EF282" s="810"/>
      <c r="EG282" s="810"/>
      <c r="EH282" s="810"/>
      <c r="EI282" s="810"/>
      <c r="EJ282" s="810"/>
      <c r="EK282" s="810"/>
      <c r="EL282" s="810"/>
      <c r="EM282" s="810"/>
    </row>
    <row r="283" spans="2:143" ht="12" customHeight="1">
      <c r="B283" s="634"/>
      <c r="C283" s="40">
        <v>310</v>
      </c>
      <c r="D283" s="41" t="s">
        <v>505</v>
      </c>
      <c r="E283" s="42">
        <v>13</v>
      </c>
      <c r="F283" s="66">
        <v>1.32</v>
      </c>
      <c r="G283" s="44">
        <v>3.1</v>
      </c>
      <c r="H283" s="45">
        <v>123</v>
      </c>
      <c r="I283" s="46">
        <f>F283*G283</f>
        <v>4.0920000000000005</v>
      </c>
      <c r="J283" s="47">
        <f aca="true" t="shared" si="26" ref="J283:J294">K283/I283</f>
        <v>36.656891495601165</v>
      </c>
      <c r="K283" s="839">
        <v>150</v>
      </c>
      <c r="L283" s="514"/>
      <c r="M283" s="797"/>
      <c r="N283" s="798" t="s">
        <v>180</v>
      </c>
      <c r="O283" s="799">
        <f t="shared" si="20"/>
        <v>0</v>
      </c>
      <c r="P283" s="800" t="s">
        <v>446</v>
      </c>
      <c r="Q283" s="840">
        <f t="shared" si="21"/>
        <v>0</v>
      </c>
      <c r="R283" s="802">
        <f t="shared" si="22"/>
        <v>0</v>
      </c>
      <c r="S283" s="841">
        <f t="shared" si="23"/>
        <v>0</v>
      </c>
      <c r="T283" s="804">
        <f t="shared" si="24"/>
        <v>0</v>
      </c>
      <c r="U283" s="49">
        <f t="shared" si="25"/>
        <v>0</v>
      </c>
      <c r="W283" s="810"/>
      <c r="X283" s="810"/>
      <c r="Y283" s="810"/>
      <c r="Z283" s="810"/>
      <c r="AA283" s="810"/>
      <c r="AB283" s="810"/>
      <c r="AC283" s="810"/>
      <c r="AD283" s="810"/>
      <c r="AL283" s="201"/>
      <c r="AM283" s="201"/>
      <c r="AN283" s="201"/>
      <c r="AO283" s="201"/>
      <c r="BK283" s="812"/>
      <c r="BL283" s="812"/>
      <c r="BM283" s="812"/>
      <c r="BN283" s="812"/>
      <c r="BO283" s="812"/>
      <c r="BW283" s="810"/>
      <c r="BX283" s="807"/>
      <c r="BY283" s="807"/>
      <c r="BZ283" s="807"/>
      <c r="CA283" s="807"/>
      <c r="CD283" s="807"/>
      <c r="CE283" s="807"/>
      <c r="CF283" s="807"/>
      <c r="CG283" s="807"/>
      <c r="CH283" s="807"/>
      <c r="CI283" s="807"/>
      <c r="CJ283" s="807"/>
      <c r="CK283" s="807"/>
      <c r="CL283" s="807"/>
      <c r="CM283" s="807"/>
      <c r="CN283" s="807"/>
      <c r="CO283" s="808"/>
      <c r="CR283" s="814"/>
      <c r="CS283" s="814"/>
      <c r="CT283" s="814"/>
      <c r="CU283" s="814"/>
      <c r="CV283" s="814"/>
      <c r="CW283" s="814"/>
      <c r="CX283" s="815"/>
      <c r="DS283" s="809"/>
      <c r="DT283" s="809"/>
      <c r="DU283" s="809"/>
      <c r="DV283" s="809"/>
      <c r="DW283" s="809"/>
      <c r="DX283" s="809"/>
      <c r="DY283" s="809"/>
      <c r="DZ283" s="809"/>
      <c r="EA283" s="809"/>
      <c r="ED283" s="810"/>
      <c r="EE283" s="810"/>
      <c r="EF283" s="810"/>
      <c r="EG283" s="810"/>
      <c r="EH283" s="810"/>
      <c r="EI283" s="810"/>
      <c r="EJ283" s="810"/>
      <c r="EK283" s="810"/>
      <c r="EL283" s="810"/>
      <c r="EM283" s="810"/>
    </row>
    <row r="284" spans="2:143" ht="12" customHeight="1">
      <c r="B284" s="634"/>
      <c r="C284" s="5"/>
      <c r="D284" s="41" t="s">
        <v>506</v>
      </c>
      <c r="E284" s="3"/>
      <c r="F284" s="43">
        <f>1.32-(1*0.33)</f>
        <v>0.99</v>
      </c>
      <c r="G284" s="44"/>
      <c r="H284" s="45">
        <v>94</v>
      </c>
      <c r="I284" s="46">
        <f>F284*G283</f>
        <v>3.069</v>
      </c>
      <c r="J284" s="47">
        <f t="shared" si="26"/>
        <v>37.14565004887586</v>
      </c>
      <c r="K284" s="796">
        <v>114</v>
      </c>
      <c r="L284" s="514"/>
      <c r="M284" s="797"/>
      <c r="N284" s="798" t="s">
        <v>180</v>
      </c>
      <c r="O284" s="799">
        <f t="shared" si="20"/>
        <v>0</v>
      </c>
      <c r="P284" s="800" t="s">
        <v>446</v>
      </c>
      <c r="Q284" s="840">
        <f t="shared" si="21"/>
        <v>0</v>
      </c>
      <c r="R284" s="802">
        <f t="shared" si="22"/>
        <v>0</v>
      </c>
      <c r="S284" s="841">
        <f t="shared" si="23"/>
        <v>0</v>
      </c>
      <c r="T284" s="804">
        <f t="shared" si="24"/>
        <v>0</v>
      </c>
      <c r="U284" s="49">
        <f t="shared" si="25"/>
        <v>0</v>
      </c>
      <c r="W284" s="811"/>
      <c r="X284" s="811"/>
      <c r="Y284" s="811"/>
      <c r="Z284" s="811"/>
      <c r="AA284" s="811"/>
      <c r="AB284" s="811"/>
      <c r="AC284" s="811"/>
      <c r="AD284" s="811"/>
      <c r="AL284" s="201"/>
      <c r="AM284" s="201"/>
      <c r="AN284" s="201"/>
      <c r="AO284" s="201"/>
      <c r="BK284" s="812"/>
      <c r="BL284" s="812"/>
      <c r="BM284" s="812"/>
      <c r="BN284" s="812"/>
      <c r="BO284" s="812"/>
      <c r="BW284" s="810"/>
      <c r="BX284" s="807"/>
      <c r="BY284" s="807"/>
      <c r="BZ284" s="807"/>
      <c r="CA284" s="807"/>
      <c r="CD284" s="807"/>
      <c r="CE284" s="807"/>
      <c r="CF284" s="807"/>
      <c r="CG284" s="807"/>
      <c r="CH284" s="807"/>
      <c r="CI284" s="807"/>
      <c r="CJ284" s="807"/>
      <c r="CK284" s="807"/>
      <c r="CL284" s="807"/>
      <c r="CM284" s="807"/>
      <c r="CN284" s="807"/>
      <c r="CO284" s="808"/>
      <c r="CR284" s="814"/>
      <c r="CS284" s="814"/>
      <c r="CT284" s="814"/>
      <c r="CU284" s="814"/>
      <c r="CV284" s="814"/>
      <c r="CW284" s="814"/>
      <c r="CX284" s="815"/>
      <c r="DS284" s="809"/>
      <c r="DT284" s="809"/>
      <c r="DU284" s="809"/>
      <c r="DV284" s="809"/>
      <c r="DW284" s="809"/>
      <c r="DX284" s="809"/>
      <c r="DY284" s="809"/>
      <c r="DZ284" s="809"/>
      <c r="EA284" s="809"/>
      <c r="ED284" s="810"/>
      <c r="EE284" s="810"/>
      <c r="EF284" s="810"/>
      <c r="EG284" s="810"/>
      <c r="EH284" s="810"/>
      <c r="EI284" s="810"/>
      <c r="EJ284" s="810"/>
      <c r="EK284" s="810"/>
      <c r="EL284" s="810"/>
      <c r="EM284" s="810"/>
    </row>
    <row r="285" spans="2:143" ht="12" customHeight="1">
      <c r="B285" s="634"/>
      <c r="C285" s="5"/>
      <c r="D285" s="41" t="s">
        <v>507</v>
      </c>
      <c r="E285" s="3"/>
      <c r="F285" s="43">
        <f>1.32-(2*0.33)</f>
        <v>0.66</v>
      </c>
      <c r="G285" s="44"/>
      <c r="H285" s="45">
        <v>66</v>
      </c>
      <c r="I285" s="46">
        <f>F285*G283</f>
        <v>2.0460000000000003</v>
      </c>
      <c r="J285" s="47">
        <f t="shared" si="26"/>
        <v>38.6119257086999</v>
      </c>
      <c r="K285" s="796">
        <v>79</v>
      </c>
      <c r="L285" s="514"/>
      <c r="M285" s="797"/>
      <c r="N285" s="798" t="s">
        <v>180</v>
      </c>
      <c r="O285" s="799">
        <f t="shared" si="20"/>
        <v>0</v>
      </c>
      <c r="P285" s="800" t="s">
        <v>446</v>
      </c>
      <c r="Q285" s="840">
        <f t="shared" si="21"/>
        <v>0</v>
      </c>
      <c r="R285" s="802">
        <f t="shared" si="22"/>
        <v>0</v>
      </c>
      <c r="S285" s="841">
        <f t="shared" si="23"/>
        <v>0</v>
      </c>
      <c r="T285" s="804">
        <f t="shared" si="24"/>
        <v>0</v>
      </c>
      <c r="U285" s="49">
        <f t="shared" si="25"/>
        <v>0</v>
      </c>
      <c r="W285" s="811"/>
      <c r="X285" s="811"/>
      <c r="Y285" s="811"/>
      <c r="Z285" s="811"/>
      <c r="AA285" s="811"/>
      <c r="AB285" s="811"/>
      <c r="AC285" s="811"/>
      <c r="AD285" s="811"/>
      <c r="AL285" s="201"/>
      <c r="AM285" s="201"/>
      <c r="AN285" s="201"/>
      <c r="AO285" s="201"/>
      <c r="BK285" s="812"/>
      <c r="BL285" s="812"/>
      <c r="BM285" s="812"/>
      <c r="BN285" s="812"/>
      <c r="BO285" s="812"/>
      <c r="BW285" s="810"/>
      <c r="BX285" s="807"/>
      <c r="BY285" s="807"/>
      <c r="BZ285" s="807"/>
      <c r="CA285" s="807"/>
      <c r="CD285" s="807"/>
      <c r="CE285" s="807"/>
      <c r="CF285" s="807"/>
      <c r="CG285" s="807"/>
      <c r="CH285" s="807"/>
      <c r="CI285" s="807"/>
      <c r="CJ285" s="807"/>
      <c r="CK285" s="807"/>
      <c r="CL285" s="807"/>
      <c r="CM285" s="807"/>
      <c r="CN285" s="807"/>
      <c r="CO285" s="808"/>
      <c r="CR285" s="814"/>
      <c r="CS285" s="814"/>
      <c r="CT285" s="814"/>
      <c r="CU285" s="814"/>
      <c r="CV285" s="814"/>
      <c r="CW285" s="814"/>
      <c r="CX285" s="815"/>
      <c r="DS285" s="809"/>
      <c r="DT285" s="809"/>
      <c r="DU285" s="809"/>
      <c r="DV285" s="809"/>
      <c r="DW285" s="809"/>
      <c r="DX285" s="809"/>
      <c r="DY285" s="809"/>
      <c r="DZ285" s="809"/>
      <c r="EA285" s="809"/>
      <c r="ED285" s="810"/>
      <c r="EE285" s="810"/>
      <c r="EF285" s="810"/>
      <c r="EG285" s="810"/>
      <c r="EH285" s="810"/>
      <c r="EI285" s="810"/>
      <c r="EJ285" s="810"/>
      <c r="EK285" s="810"/>
      <c r="EL285" s="810"/>
      <c r="EM285" s="810"/>
    </row>
    <row r="286" spans="2:143" ht="12" customHeight="1">
      <c r="B286" s="634"/>
      <c r="D286" s="41" t="s">
        <v>508</v>
      </c>
      <c r="F286" s="43">
        <f>1.32-(3*0.33)</f>
        <v>0.33000000000000007</v>
      </c>
      <c r="G286" s="44"/>
      <c r="H286" s="45">
        <v>46</v>
      </c>
      <c r="I286" s="46">
        <f>F286*G283</f>
        <v>1.0230000000000004</v>
      </c>
      <c r="J286" s="47">
        <f t="shared" si="26"/>
        <v>45.943304007820124</v>
      </c>
      <c r="K286" s="796">
        <v>47</v>
      </c>
      <c r="L286" s="514"/>
      <c r="M286" s="797"/>
      <c r="N286" s="798" t="s">
        <v>180</v>
      </c>
      <c r="O286" s="799">
        <f t="shared" si="20"/>
        <v>0</v>
      </c>
      <c r="P286" s="800" t="s">
        <v>446</v>
      </c>
      <c r="Q286" s="840">
        <f t="shared" si="21"/>
        <v>0</v>
      </c>
      <c r="R286" s="802">
        <f t="shared" si="22"/>
        <v>0</v>
      </c>
      <c r="S286" s="841">
        <f t="shared" si="23"/>
        <v>0</v>
      </c>
      <c r="T286" s="804">
        <f t="shared" si="24"/>
        <v>0</v>
      </c>
      <c r="U286" s="49">
        <f t="shared" si="25"/>
        <v>0</v>
      </c>
      <c r="W286" s="811"/>
      <c r="X286" s="811"/>
      <c r="Y286" s="811"/>
      <c r="Z286" s="811"/>
      <c r="AA286" s="811"/>
      <c r="AB286" s="811"/>
      <c r="AC286" s="811"/>
      <c r="AD286" s="811"/>
      <c r="AL286" s="201"/>
      <c r="AM286" s="201"/>
      <c r="AN286" s="201"/>
      <c r="AO286" s="201"/>
      <c r="BK286" s="812"/>
      <c r="BL286" s="812"/>
      <c r="BM286" s="812"/>
      <c r="BN286" s="812"/>
      <c r="BO286" s="812"/>
      <c r="BW286" s="810"/>
      <c r="BX286" s="807"/>
      <c r="BY286" s="807"/>
      <c r="BZ286" s="807"/>
      <c r="CA286" s="807"/>
      <c r="CD286" s="807"/>
      <c r="CE286" s="807"/>
      <c r="CF286" s="807"/>
      <c r="CG286" s="807"/>
      <c r="CH286" s="807"/>
      <c r="CI286" s="807"/>
      <c r="CJ286" s="807"/>
      <c r="CK286" s="807"/>
      <c r="CL286" s="807"/>
      <c r="CM286" s="807"/>
      <c r="CN286" s="807"/>
      <c r="CO286" s="808"/>
      <c r="CR286" s="814"/>
      <c r="CS286" s="814"/>
      <c r="CT286" s="814"/>
      <c r="CU286" s="814"/>
      <c r="CV286" s="814"/>
      <c r="CW286" s="814"/>
      <c r="CX286" s="815"/>
      <c r="DS286" s="809"/>
      <c r="DT286" s="809"/>
      <c r="DU286" s="809"/>
      <c r="DV286" s="809"/>
      <c r="DW286" s="809"/>
      <c r="DX286" s="809"/>
      <c r="DY286" s="809"/>
      <c r="DZ286" s="809"/>
      <c r="EA286" s="809"/>
      <c r="ED286" s="810"/>
      <c r="EE286" s="810"/>
      <c r="EF286" s="810"/>
      <c r="EG286" s="810"/>
      <c r="EH286" s="810"/>
      <c r="EI286" s="810"/>
      <c r="EJ286" s="810"/>
      <c r="EK286" s="810"/>
      <c r="EL286" s="810"/>
      <c r="EM286" s="810"/>
    </row>
    <row r="287" spans="2:143" ht="12" customHeight="1">
      <c r="B287" s="634"/>
      <c r="C287" s="40">
        <v>385</v>
      </c>
      <c r="D287" s="41" t="s">
        <v>517</v>
      </c>
      <c r="E287" s="42">
        <v>13</v>
      </c>
      <c r="F287" s="66">
        <v>1.32</v>
      </c>
      <c r="G287" s="44">
        <v>3.85</v>
      </c>
      <c r="H287" s="45">
        <v>151</v>
      </c>
      <c r="I287" s="46">
        <f>F287*G287</f>
        <v>5.082000000000001</v>
      </c>
      <c r="J287" s="47">
        <f t="shared" si="26"/>
        <v>35.41912632821723</v>
      </c>
      <c r="K287" s="839">
        <v>180</v>
      </c>
      <c r="L287" s="514"/>
      <c r="M287" s="797"/>
      <c r="N287" s="798" t="s">
        <v>180</v>
      </c>
      <c r="O287" s="799">
        <f t="shared" si="20"/>
        <v>0</v>
      </c>
      <c r="P287" s="800" t="s">
        <v>446</v>
      </c>
      <c r="Q287" s="840">
        <f t="shared" si="21"/>
        <v>0</v>
      </c>
      <c r="R287" s="802">
        <f t="shared" si="22"/>
        <v>0</v>
      </c>
      <c r="S287" s="841">
        <f t="shared" si="23"/>
        <v>0</v>
      </c>
      <c r="T287" s="804">
        <f t="shared" si="24"/>
        <v>0</v>
      </c>
      <c r="U287" s="49">
        <f t="shared" si="25"/>
        <v>0</v>
      </c>
      <c r="W287" s="810"/>
      <c r="X287" s="810"/>
      <c r="Y287" s="810"/>
      <c r="Z287" s="810"/>
      <c r="AA287" s="810"/>
      <c r="AB287" s="810"/>
      <c r="AC287" s="810"/>
      <c r="AD287" s="810"/>
      <c r="AL287" s="201"/>
      <c r="AM287" s="201"/>
      <c r="AN287" s="201"/>
      <c r="AO287" s="201"/>
      <c r="BK287" s="812"/>
      <c r="BL287" s="812"/>
      <c r="BM287" s="812"/>
      <c r="BN287" s="812"/>
      <c r="BO287" s="812"/>
      <c r="BW287" s="810"/>
      <c r="BX287" s="807"/>
      <c r="BY287" s="807"/>
      <c r="BZ287" s="807"/>
      <c r="CA287" s="807"/>
      <c r="CD287" s="807"/>
      <c r="CE287" s="807"/>
      <c r="CF287" s="807"/>
      <c r="CG287" s="807"/>
      <c r="CH287" s="807"/>
      <c r="CI287" s="807"/>
      <c r="CJ287" s="807"/>
      <c r="CK287" s="807"/>
      <c r="CL287" s="807"/>
      <c r="CM287" s="807"/>
      <c r="CN287" s="807"/>
      <c r="CO287" s="808"/>
      <c r="CR287" s="814"/>
      <c r="CS287" s="814"/>
      <c r="CT287" s="814"/>
      <c r="CU287" s="814"/>
      <c r="CV287" s="814"/>
      <c r="CW287" s="814"/>
      <c r="CX287" s="815"/>
      <c r="DS287" s="809"/>
      <c r="DT287" s="809"/>
      <c r="DU287" s="809"/>
      <c r="DV287" s="809"/>
      <c r="DW287" s="809"/>
      <c r="DX287" s="809"/>
      <c r="DY287" s="809"/>
      <c r="DZ287" s="809"/>
      <c r="EA287" s="809"/>
      <c r="ED287" s="810"/>
      <c r="EE287" s="810"/>
      <c r="EF287" s="810"/>
      <c r="EG287" s="810"/>
      <c r="EH287" s="810"/>
      <c r="EI287" s="810"/>
      <c r="EJ287" s="810"/>
      <c r="EK287" s="810"/>
      <c r="EL287" s="810"/>
      <c r="EM287" s="810"/>
    </row>
    <row r="288" spans="2:143" ht="12" customHeight="1">
      <c r="B288" s="634"/>
      <c r="C288" s="5"/>
      <c r="D288" s="41" t="s">
        <v>518</v>
      </c>
      <c r="E288" s="3"/>
      <c r="F288" s="43">
        <f>1.32-(1*0.33)</f>
        <v>0.99</v>
      </c>
      <c r="G288" s="44"/>
      <c r="H288" s="45">
        <v>115</v>
      </c>
      <c r="I288" s="46">
        <f>F288*G287</f>
        <v>3.8115</v>
      </c>
      <c r="J288" s="47">
        <f t="shared" si="26"/>
        <v>35.94385412567231</v>
      </c>
      <c r="K288" s="796">
        <v>137</v>
      </c>
      <c r="L288" s="514"/>
      <c r="M288" s="797"/>
      <c r="N288" s="798" t="s">
        <v>180</v>
      </c>
      <c r="O288" s="799">
        <f t="shared" si="20"/>
        <v>0</v>
      </c>
      <c r="P288" s="800" t="s">
        <v>446</v>
      </c>
      <c r="Q288" s="840">
        <f t="shared" si="21"/>
        <v>0</v>
      </c>
      <c r="R288" s="802">
        <f t="shared" si="22"/>
        <v>0</v>
      </c>
      <c r="S288" s="841">
        <f t="shared" si="23"/>
        <v>0</v>
      </c>
      <c r="T288" s="804">
        <f t="shared" si="24"/>
        <v>0</v>
      </c>
      <c r="U288" s="49">
        <f t="shared" si="25"/>
        <v>0</v>
      </c>
      <c r="W288" s="811"/>
      <c r="X288" s="811"/>
      <c r="Y288" s="811"/>
      <c r="Z288" s="811"/>
      <c r="AA288" s="811"/>
      <c r="AB288" s="811"/>
      <c r="AC288" s="811"/>
      <c r="AD288" s="811"/>
      <c r="AL288" s="201"/>
      <c r="AM288" s="201"/>
      <c r="AN288" s="201"/>
      <c r="AO288" s="201"/>
      <c r="BK288" s="812"/>
      <c r="BL288" s="812"/>
      <c r="BM288" s="812"/>
      <c r="BN288" s="812"/>
      <c r="BO288" s="812"/>
      <c r="BW288" s="810"/>
      <c r="BX288" s="807"/>
      <c r="BY288" s="807"/>
      <c r="BZ288" s="807"/>
      <c r="CA288" s="807"/>
      <c r="CD288" s="807"/>
      <c r="CE288" s="807"/>
      <c r="CF288" s="807"/>
      <c r="CG288" s="807"/>
      <c r="CH288" s="807"/>
      <c r="CI288" s="807"/>
      <c r="CJ288" s="807"/>
      <c r="CK288" s="807"/>
      <c r="CL288" s="807"/>
      <c r="CM288" s="807"/>
      <c r="CN288" s="807"/>
      <c r="CO288" s="808"/>
      <c r="CR288" s="814"/>
      <c r="CS288" s="814"/>
      <c r="CT288" s="814"/>
      <c r="CU288" s="814"/>
      <c r="CV288" s="814"/>
      <c r="CW288" s="814"/>
      <c r="CX288" s="815"/>
      <c r="DS288" s="809"/>
      <c r="DT288" s="809"/>
      <c r="DU288" s="809"/>
      <c r="DV288" s="809"/>
      <c r="DW288" s="809"/>
      <c r="DX288" s="809"/>
      <c r="DY288" s="809"/>
      <c r="DZ288" s="809"/>
      <c r="EA288" s="809"/>
      <c r="ED288" s="810"/>
      <c r="EE288" s="810"/>
      <c r="EF288" s="810"/>
      <c r="EG288" s="810"/>
      <c r="EH288" s="810"/>
      <c r="EI288" s="810"/>
      <c r="EJ288" s="810"/>
      <c r="EK288" s="810"/>
      <c r="EL288" s="810"/>
      <c r="EM288" s="810"/>
    </row>
    <row r="289" spans="2:143" ht="12" customHeight="1">
      <c r="B289" s="634"/>
      <c r="C289" s="5"/>
      <c r="D289" s="41" t="s">
        <v>519</v>
      </c>
      <c r="E289" s="3"/>
      <c r="F289" s="43">
        <f>1.32-(2*0.33)</f>
        <v>0.66</v>
      </c>
      <c r="G289" s="44"/>
      <c r="H289" s="45">
        <v>80</v>
      </c>
      <c r="I289" s="46">
        <f>F289*G287</f>
        <v>2.5410000000000004</v>
      </c>
      <c r="J289" s="47">
        <f t="shared" si="26"/>
        <v>36.993309720582445</v>
      </c>
      <c r="K289" s="796">
        <v>94</v>
      </c>
      <c r="L289" s="514"/>
      <c r="M289" s="797"/>
      <c r="N289" s="798" t="s">
        <v>180</v>
      </c>
      <c r="O289" s="799">
        <f t="shared" si="20"/>
        <v>0</v>
      </c>
      <c r="P289" s="800" t="s">
        <v>446</v>
      </c>
      <c r="Q289" s="840">
        <f t="shared" si="21"/>
        <v>0</v>
      </c>
      <c r="R289" s="802">
        <f t="shared" si="22"/>
        <v>0</v>
      </c>
      <c r="S289" s="841">
        <f t="shared" si="23"/>
        <v>0</v>
      </c>
      <c r="T289" s="804">
        <f t="shared" si="24"/>
        <v>0</v>
      </c>
      <c r="U289" s="49">
        <f t="shared" si="25"/>
        <v>0</v>
      </c>
      <c r="W289" s="811"/>
      <c r="X289" s="811"/>
      <c r="Y289" s="811"/>
      <c r="Z289" s="811"/>
      <c r="AA289" s="811"/>
      <c r="AB289" s="811"/>
      <c r="AC289" s="811"/>
      <c r="AD289" s="811"/>
      <c r="AL289" s="201"/>
      <c r="AM289" s="201"/>
      <c r="AN289" s="201"/>
      <c r="AO289" s="201"/>
      <c r="BK289" s="812"/>
      <c r="BL289" s="812"/>
      <c r="BM289" s="812"/>
      <c r="BN289" s="812"/>
      <c r="BO289" s="812"/>
      <c r="BW289" s="810"/>
      <c r="BX289" s="807"/>
      <c r="BY289" s="807"/>
      <c r="BZ289" s="807"/>
      <c r="CA289" s="807"/>
      <c r="CD289" s="807"/>
      <c r="CE289" s="807"/>
      <c r="CF289" s="807"/>
      <c r="CG289" s="807"/>
      <c r="CH289" s="807"/>
      <c r="CI289" s="807"/>
      <c r="CJ289" s="807"/>
      <c r="CK289" s="807"/>
      <c r="CL289" s="807"/>
      <c r="CM289" s="807"/>
      <c r="CN289" s="807"/>
      <c r="CO289" s="808"/>
      <c r="CR289" s="814"/>
      <c r="CS289" s="814"/>
      <c r="CT289" s="814"/>
      <c r="CU289" s="814"/>
      <c r="CV289" s="814"/>
      <c r="CW289" s="814"/>
      <c r="CX289" s="815"/>
      <c r="DS289" s="809"/>
      <c r="DT289" s="809"/>
      <c r="DU289" s="809"/>
      <c r="DV289" s="809"/>
      <c r="DW289" s="809"/>
      <c r="DX289" s="809"/>
      <c r="DY289" s="809"/>
      <c r="DZ289" s="809"/>
      <c r="EA289" s="809"/>
      <c r="ED289" s="810"/>
      <c r="EE289" s="810"/>
      <c r="EF289" s="810"/>
      <c r="EG289" s="810"/>
      <c r="EH289" s="810"/>
      <c r="EI289" s="810"/>
      <c r="EJ289" s="810"/>
      <c r="EK289" s="810"/>
      <c r="EL289" s="810"/>
      <c r="EM289" s="810"/>
    </row>
    <row r="290" spans="2:143" ht="12" customHeight="1">
      <c r="B290" s="634"/>
      <c r="D290" s="41" t="s">
        <v>520</v>
      </c>
      <c r="F290" s="43">
        <f>1.32-(3*0.33)</f>
        <v>0.33000000000000007</v>
      </c>
      <c r="G290" s="44"/>
      <c r="H290" s="45">
        <v>57</v>
      </c>
      <c r="I290" s="46">
        <f>F290*G287</f>
        <v>1.2705000000000004</v>
      </c>
      <c r="J290" s="47">
        <f t="shared" si="26"/>
        <v>44.864226682408486</v>
      </c>
      <c r="K290" s="796">
        <v>57</v>
      </c>
      <c r="L290" s="514"/>
      <c r="M290" s="797"/>
      <c r="N290" s="798" t="s">
        <v>180</v>
      </c>
      <c r="O290" s="799">
        <f t="shared" si="20"/>
        <v>0</v>
      </c>
      <c r="P290" s="800" t="s">
        <v>446</v>
      </c>
      <c r="Q290" s="840">
        <f t="shared" si="21"/>
        <v>0</v>
      </c>
      <c r="R290" s="802">
        <f t="shared" si="22"/>
        <v>0</v>
      </c>
      <c r="S290" s="841">
        <f t="shared" si="23"/>
        <v>0</v>
      </c>
      <c r="T290" s="804">
        <f t="shared" si="24"/>
        <v>0</v>
      </c>
      <c r="U290" s="49">
        <f t="shared" si="25"/>
        <v>0</v>
      </c>
      <c r="W290" s="811"/>
      <c r="X290" s="811"/>
      <c r="Y290" s="811"/>
      <c r="Z290" s="811"/>
      <c r="AA290" s="811"/>
      <c r="AB290" s="811"/>
      <c r="AC290" s="811"/>
      <c r="AD290" s="811"/>
      <c r="AL290" s="201"/>
      <c r="AM290" s="201"/>
      <c r="AN290" s="201"/>
      <c r="AO290" s="201"/>
      <c r="BK290" s="812"/>
      <c r="BL290" s="812"/>
      <c r="BM290" s="812"/>
      <c r="BN290" s="812"/>
      <c r="BO290" s="812"/>
      <c r="BW290" s="810"/>
      <c r="BX290" s="807"/>
      <c r="BY290" s="807"/>
      <c r="BZ290" s="807"/>
      <c r="CA290" s="807"/>
      <c r="CD290" s="807"/>
      <c r="CE290" s="807"/>
      <c r="CF290" s="807"/>
      <c r="CG290" s="807"/>
      <c r="CH290" s="807"/>
      <c r="CI290" s="807"/>
      <c r="CJ290" s="807"/>
      <c r="CK290" s="807"/>
      <c r="CL290" s="807"/>
      <c r="CM290" s="807"/>
      <c r="CN290" s="807"/>
      <c r="CO290" s="808"/>
      <c r="CR290" s="814"/>
      <c r="CS290" s="814"/>
      <c r="CT290" s="814"/>
      <c r="CU290" s="814"/>
      <c r="CV290" s="814"/>
      <c r="CW290" s="814"/>
      <c r="CX290" s="815"/>
      <c r="DS290" s="809"/>
      <c r="DT290" s="809"/>
      <c r="DU290" s="809"/>
      <c r="DV290" s="809"/>
      <c r="DW290" s="809"/>
      <c r="DX290" s="809"/>
      <c r="DY290" s="809"/>
      <c r="DZ290" s="809"/>
      <c r="EA290" s="809"/>
      <c r="ED290" s="810"/>
      <c r="EE290" s="810"/>
      <c r="EF290" s="810"/>
      <c r="EG290" s="810"/>
      <c r="EH290" s="810"/>
      <c r="EI290" s="810"/>
      <c r="EJ290" s="810"/>
      <c r="EK290" s="810"/>
      <c r="EL290" s="810"/>
      <c r="EM290" s="810"/>
    </row>
    <row r="291" spans="2:143" ht="12" customHeight="1">
      <c r="B291" s="634"/>
      <c r="C291" s="40">
        <v>510</v>
      </c>
      <c r="D291" s="41" t="s">
        <v>485</v>
      </c>
      <c r="E291" s="42">
        <v>13</v>
      </c>
      <c r="F291" s="66">
        <v>1.32</v>
      </c>
      <c r="G291" s="44">
        <v>5.1</v>
      </c>
      <c r="H291" s="45">
        <v>196</v>
      </c>
      <c r="I291" s="46">
        <f>F291*G291</f>
        <v>6.732</v>
      </c>
      <c r="J291" s="47">
        <f t="shared" si="26"/>
        <v>33.57100415923945</v>
      </c>
      <c r="K291" s="839">
        <v>226</v>
      </c>
      <c r="L291" s="514"/>
      <c r="M291" s="797"/>
      <c r="N291" s="798" t="s">
        <v>180</v>
      </c>
      <c r="O291" s="799">
        <f t="shared" si="20"/>
        <v>0</v>
      </c>
      <c r="P291" s="800" t="s">
        <v>446</v>
      </c>
      <c r="Q291" s="840">
        <f t="shared" si="21"/>
        <v>0</v>
      </c>
      <c r="R291" s="802">
        <f t="shared" si="22"/>
        <v>0</v>
      </c>
      <c r="S291" s="841">
        <f t="shared" si="23"/>
        <v>0</v>
      </c>
      <c r="T291" s="804">
        <f t="shared" si="24"/>
        <v>0</v>
      </c>
      <c r="U291" s="49">
        <f t="shared" si="25"/>
        <v>0</v>
      </c>
      <c r="W291" s="810"/>
      <c r="X291" s="810"/>
      <c r="Y291" s="810"/>
      <c r="Z291" s="810"/>
      <c r="AA291" s="810"/>
      <c r="AB291" s="810"/>
      <c r="AC291" s="810"/>
      <c r="AD291" s="810"/>
      <c r="AL291" s="201"/>
      <c r="AM291" s="201"/>
      <c r="AN291" s="201"/>
      <c r="AO291" s="201"/>
      <c r="BK291" s="812"/>
      <c r="BL291" s="812"/>
      <c r="BM291" s="812"/>
      <c r="BN291" s="812"/>
      <c r="BO291" s="812"/>
      <c r="BW291" s="810"/>
      <c r="BX291" s="807"/>
      <c r="BY291" s="807"/>
      <c r="BZ291" s="807"/>
      <c r="CA291" s="807"/>
      <c r="CD291" s="807"/>
      <c r="CE291" s="807"/>
      <c r="CF291" s="807"/>
      <c r="CG291" s="807"/>
      <c r="CH291" s="807"/>
      <c r="CI291" s="807"/>
      <c r="CJ291" s="807"/>
      <c r="CK291" s="807"/>
      <c r="CL291" s="807"/>
      <c r="CM291" s="807"/>
      <c r="CN291" s="807"/>
      <c r="CO291" s="808"/>
      <c r="CR291" s="814"/>
      <c r="CS291" s="814"/>
      <c r="CT291" s="814"/>
      <c r="CU291" s="814"/>
      <c r="CV291" s="814"/>
      <c r="CW291" s="814"/>
      <c r="CX291" s="815"/>
      <c r="DS291" s="809"/>
      <c r="DT291" s="809"/>
      <c r="DU291" s="809"/>
      <c r="DV291" s="809"/>
      <c r="DW291" s="809"/>
      <c r="DX291" s="809"/>
      <c r="DY291" s="809"/>
      <c r="DZ291" s="809"/>
      <c r="EA291" s="809"/>
      <c r="ED291" s="810"/>
      <c r="EE291" s="810"/>
      <c r="EF291" s="810"/>
      <c r="EG291" s="810"/>
      <c r="EH291" s="810"/>
      <c r="EI291" s="810"/>
      <c r="EJ291" s="810"/>
      <c r="EK291" s="810"/>
      <c r="EL291" s="810"/>
      <c r="EM291" s="810"/>
    </row>
    <row r="292" spans="2:143" ht="12" customHeight="1">
      <c r="B292" s="634"/>
      <c r="C292" s="5"/>
      <c r="D292" s="41" t="s">
        <v>486</v>
      </c>
      <c r="E292" s="3"/>
      <c r="F292" s="43">
        <f>1.32-(1*0.33)</f>
        <v>0.99</v>
      </c>
      <c r="G292" s="44"/>
      <c r="H292" s="45">
        <v>151</v>
      </c>
      <c r="I292" s="46">
        <f>F292*G291</f>
        <v>5.0489999999999995</v>
      </c>
      <c r="J292" s="47">
        <f t="shared" si="26"/>
        <v>34.06615171321054</v>
      </c>
      <c r="K292" s="796">
        <v>172</v>
      </c>
      <c r="L292" s="514"/>
      <c r="M292" s="797"/>
      <c r="N292" s="798" t="s">
        <v>180</v>
      </c>
      <c r="O292" s="799">
        <f t="shared" si="20"/>
        <v>0</v>
      </c>
      <c r="P292" s="800" t="s">
        <v>446</v>
      </c>
      <c r="Q292" s="840">
        <f t="shared" si="21"/>
        <v>0</v>
      </c>
      <c r="R292" s="802">
        <f t="shared" si="22"/>
        <v>0</v>
      </c>
      <c r="S292" s="841">
        <f t="shared" si="23"/>
        <v>0</v>
      </c>
      <c r="T292" s="804">
        <f t="shared" si="24"/>
        <v>0</v>
      </c>
      <c r="U292" s="49">
        <f t="shared" si="25"/>
        <v>0</v>
      </c>
      <c r="W292" s="811"/>
      <c r="X292" s="811"/>
      <c r="Y292" s="811"/>
      <c r="Z292" s="811"/>
      <c r="AA292" s="811"/>
      <c r="AB292" s="811"/>
      <c r="AC292" s="811"/>
      <c r="AD292" s="811"/>
      <c r="AL292" s="201"/>
      <c r="AM292" s="201"/>
      <c r="AN292" s="201"/>
      <c r="AO292" s="201"/>
      <c r="BK292" s="812"/>
      <c r="BL292" s="812"/>
      <c r="BM292" s="812"/>
      <c r="BN292" s="812"/>
      <c r="BO292" s="812"/>
      <c r="BW292" s="810"/>
      <c r="BX292" s="807"/>
      <c r="BY292" s="807"/>
      <c r="BZ292" s="807"/>
      <c r="CA292" s="807"/>
      <c r="CD292" s="807"/>
      <c r="CE292" s="807"/>
      <c r="CF292" s="807"/>
      <c r="CG292" s="807"/>
      <c r="CH292" s="807"/>
      <c r="CI292" s="807"/>
      <c r="CJ292" s="807"/>
      <c r="CK292" s="807"/>
      <c r="CL292" s="807"/>
      <c r="CM292" s="807"/>
      <c r="CN292" s="807"/>
      <c r="CO292" s="808"/>
      <c r="CR292" s="814"/>
      <c r="CS292" s="814"/>
      <c r="CT292" s="814"/>
      <c r="CU292" s="814"/>
      <c r="CV292" s="814"/>
      <c r="CW292" s="814"/>
      <c r="CX292" s="815"/>
      <c r="DS292" s="809"/>
      <c r="DT292" s="809"/>
      <c r="DU292" s="809"/>
      <c r="DV292" s="809"/>
      <c r="DW292" s="809"/>
      <c r="DX292" s="809"/>
      <c r="DY292" s="809"/>
      <c r="DZ292" s="809"/>
      <c r="EA292" s="809"/>
      <c r="ED292" s="810"/>
      <c r="EE292" s="810"/>
      <c r="EF292" s="810"/>
      <c r="EG292" s="810"/>
      <c r="EH292" s="810"/>
      <c r="EI292" s="810"/>
      <c r="EJ292" s="810"/>
      <c r="EK292" s="810"/>
      <c r="EL292" s="810"/>
      <c r="EM292" s="810"/>
    </row>
    <row r="293" spans="2:143" ht="12" customHeight="1">
      <c r="B293" s="634"/>
      <c r="C293" s="5"/>
      <c r="D293" s="41" t="s">
        <v>487</v>
      </c>
      <c r="E293" s="3"/>
      <c r="F293" s="43">
        <f>1.32-(2*0.33)</f>
        <v>0.66</v>
      </c>
      <c r="G293" s="44"/>
      <c r="H293" s="45">
        <v>105</v>
      </c>
      <c r="I293" s="46">
        <f>F293*G291</f>
        <v>3.366</v>
      </c>
      <c r="J293" s="47">
        <f t="shared" si="26"/>
        <v>35.35353535353535</v>
      </c>
      <c r="K293" s="796">
        <v>119</v>
      </c>
      <c r="L293" s="514"/>
      <c r="M293" s="797"/>
      <c r="N293" s="798" t="s">
        <v>180</v>
      </c>
      <c r="O293" s="799">
        <f t="shared" si="20"/>
        <v>0</v>
      </c>
      <c r="P293" s="800" t="s">
        <v>446</v>
      </c>
      <c r="Q293" s="840">
        <f t="shared" si="21"/>
        <v>0</v>
      </c>
      <c r="R293" s="802">
        <f t="shared" si="22"/>
        <v>0</v>
      </c>
      <c r="S293" s="841">
        <f t="shared" si="23"/>
        <v>0</v>
      </c>
      <c r="T293" s="804">
        <f t="shared" si="24"/>
        <v>0</v>
      </c>
      <c r="U293" s="49">
        <f t="shared" si="25"/>
        <v>0</v>
      </c>
      <c r="W293" s="811"/>
      <c r="X293" s="811"/>
      <c r="Y293" s="811"/>
      <c r="Z293" s="811"/>
      <c r="AA293" s="811"/>
      <c r="AB293" s="811"/>
      <c r="AC293" s="811"/>
      <c r="AD293" s="811"/>
      <c r="AL293" s="201"/>
      <c r="AM293" s="201"/>
      <c r="AN293" s="201"/>
      <c r="AO293" s="201"/>
      <c r="BK293" s="812"/>
      <c r="BL293" s="812"/>
      <c r="BM293" s="812"/>
      <c r="BN293" s="812"/>
      <c r="BO293" s="812"/>
      <c r="BW293" s="810"/>
      <c r="BX293" s="807"/>
      <c r="BY293" s="807"/>
      <c r="BZ293" s="807"/>
      <c r="CA293" s="807"/>
      <c r="CD293" s="807"/>
      <c r="CE293" s="807"/>
      <c r="CF293" s="807"/>
      <c r="CG293" s="807"/>
      <c r="CH293" s="807"/>
      <c r="CI293" s="807"/>
      <c r="CJ293" s="807"/>
      <c r="CK293" s="807"/>
      <c r="CL293" s="807"/>
      <c r="CM293" s="807"/>
      <c r="CN293" s="807"/>
      <c r="CO293" s="808"/>
      <c r="CR293" s="814"/>
      <c r="CS293" s="814"/>
      <c r="CT293" s="814"/>
      <c r="CU293" s="814"/>
      <c r="CV293" s="814"/>
      <c r="CW293" s="814"/>
      <c r="CX293" s="815"/>
      <c r="DS293" s="809"/>
      <c r="DT293" s="809"/>
      <c r="DU293" s="809"/>
      <c r="DV293" s="809"/>
      <c r="DW293" s="809"/>
      <c r="DX293" s="809"/>
      <c r="DY293" s="809"/>
      <c r="DZ293" s="809"/>
      <c r="EA293" s="809"/>
      <c r="ED293" s="810"/>
      <c r="EE293" s="810"/>
      <c r="EF293" s="810"/>
      <c r="EG293" s="810"/>
      <c r="EH293" s="810"/>
      <c r="EI293" s="810"/>
      <c r="EJ293" s="810"/>
      <c r="EK293" s="810"/>
      <c r="EL293" s="810"/>
      <c r="EM293" s="810"/>
    </row>
    <row r="294" spans="2:143" ht="12" customHeight="1">
      <c r="B294" s="634"/>
      <c r="D294" s="41" t="s">
        <v>488</v>
      </c>
      <c r="F294" s="43">
        <f>1.32-(3*0.33)</f>
        <v>0.33000000000000007</v>
      </c>
      <c r="G294" s="44"/>
      <c r="H294" s="45">
        <v>75</v>
      </c>
      <c r="I294" s="46">
        <f>F294*G291</f>
        <v>1.6830000000000003</v>
      </c>
      <c r="J294" s="47">
        <f t="shared" si="26"/>
        <v>42.7807486631016</v>
      </c>
      <c r="K294" s="796">
        <v>72</v>
      </c>
      <c r="L294" s="514"/>
      <c r="M294" s="797"/>
      <c r="N294" s="798" t="s">
        <v>180</v>
      </c>
      <c r="O294" s="799">
        <f t="shared" si="20"/>
        <v>0</v>
      </c>
      <c r="P294" s="800" t="s">
        <v>446</v>
      </c>
      <c r="Q294" s="840">
        <f t="shared" si="21"/>
        <v>0</v>
      </c>
      <c r="R294" s="802">
        <f t="shared" si="22"/>
        <v>0</v>
      </c>
      <c r="S294" s="841">
        <f t="shared" si="23"/>
        <v>0</v>
      </c>
      <c r="T294" s="804">
        <f t="shared" si="24"/>
        <v>0</v>
      </c>
      <c r="U294" s="49">
        <f t="shared" si="25"/>
        <v>0</v>
      </c>
      <c r="W294" s="811"/>
      <c r="X294" s="811"/>
      <c r="Y294" s="811"/>
      <c r="Z294" s="811"/>
      <c r="AA294" s="811"/>
      <c r="AB294" s="811"/>
      <c r="AC294" s="811"/>
      <c r="AD294" s="811"/>
      <c r="AL294" s="201"/>
      <c r="AM294" s="201"/>
      <c r="AN294" s="201"/>
      <c r="AO294" s="201"/>
      <c r="BK294" s="812"/>
      <c r="BL294" s="812"/>
      <c r="BM294" s="812"/>
      <c r="BN294" s="812"/>
      <c r="BO294" s="812"/>
      <c r="BW294" s="810"/>
      <c r="BX294" s="807"/>
      <c r="BY294" s="807"/>
      <c r="BZ294" s="807"/>
      <c r="CA294" s="807"/>
      <c r="CD294" s="807"/>
      <c r="CE294" s="807"/>
      <c r="CF294" s="807"/>
      <c r="CG294" s="807"/>
      <c r="CH294" s="807"/>
      <c r="CI294" s="807"/>
      <c r="CJ294" s="807"/>
      <c r="CK294" s="807"/>
      <c r="CL294" s="807"/>
      <c r="CM294" s="807"/>
      <c r="CN294" s="807"/>
      <c r="CO294" s="808"/>
      <c r="CR294" s="814"/>
      <c r="CS294" s="814"/>
      <c r="CT294" s="814"/>
      <c r="CU294" s="814"/>
      <c r="CV294" s="814"/>
      <c r="CW294" s="814"/>
      <c r="CX294" s="815"/>
      <c r="DS294" s="809"/>
      <c r="DT294" s="809"/>
      <c r="DU294" s="809"/>
      <c r="DV294" s="809"/>
      <c r="DW294" s="809"/>
      <c r="DX294" s="809"/>
      <c r="DY294" s="809"/>
      <c r="DZ294" s="809"/>
      <c r="EA294" s="809"/>
      <c r="ED294" s="810"/>
      <c r="EE294" s="810"/>
      <c r="EF294" s="810"/>
      <c r="EG294" s="810"/>
      <c r="EH294" s="810"/>
      <c r="EI294" s="810"/>
      <c r="EJ294" s="810"/>
      <c r="EK294" s="810"/>
      <c r="EL294" s="810"/>
      <c r="EM294" s="810"/>
    </row>
    <row r="295" spans="1:41" ht="12" customHeight="1">
      <c r="A295" s="564" t="s">
        <v>721</v>
      </c>
      <c r="B295" s="634"/>
      <c r="C295" s="40"/>
      <c r="D295" s="40"/>
      <c r="E295" s="42"/>
      <c r="F295" s="43"/>
      <c r="G295" s="46"/>
      <c r="H295" s="45"/>
      <c r="I295" s="512"/>
      <c r="J295" s="736" t="s">
        <v>720</v>
      </c>
      <c r="K295" s="512"/>
      <c r="L295" s="1"/>
      <c r="M295" s="1"/>
      <c r="N295" s="181"/>
      <c r="O295" s="1091">
        <f>SUM(O275:O294)</f>
        <v>0</v>
      </c>
      <c r="P295" s="181"/>
      <c r="Q295" s="2"/>
      <c r="S295" s="2"/>
      <c r="W295" s="811"/>
      <c r="X295" s="811"/>
      <c r="Y295" s="811"/>
      <c r="Z295" s="811"/>
      <c r="AA295" s="811"/>
      <c r="AB295" s="811"/>
      <c r="AC295" s="811"/>
      <c r="AD295" s="811"/>
      <c r="AL295" s="187"/>
      <c r="AM295" s="187"/>
      <c r="AN295" s="187"/>
      <c r="AO295" s="187"/>
    </row>
    <row r="296" spans="2:41" ht="12" customHeight="1">
      <c r="B296" s="634"/>
      <c r="C296" s="463" t="s">
        <v>679</v>
      </c>
      <c r="D296" s="40"/>
      <c r="E296" s="42"/>
      <c r="F296" s="43"/>
      <c r="G296" s="46"/>
      <c r="H296" s="45"/>
      <c r="I296" s="46"/>
      <c r="J296" s="47"/>
      <c r="K296" s="796"/>
      <c r="L296" s="1"/>
      <c r="M296" s="1"/>
      <c r="N296" s="181"/>
      <c r="O296" s="182"/>
      <c r="Q296" s="2"/>
      <c r="S296" s="2"/>
      <c r="W296" s="811"/>
      <c r="X296" s="811"/>
      <c r="Y296" s="811"/>
      <c r="Z296" s="811"/>
      <c r="AA296" s="811"/>
      <c r="AB296" s="811"/>
      <c r="AC296" s="811"/>
      <c r="AD296" s="811"/>
      <c r="AL296" s="187"/>
      <c r="AM296" s="187"/>
      <c r="AN296" s="187"/>
      <c r="AO296" s="187"/>
    </row>
    <row r="297" spans="2:143" ht="29.25" customHeight="1">
      <c r="B297" s="634"/>
      <c r="C297" s="220" t="s">
        <v>69</v>
      </c>
      <c r="D297" s="220"/>
      <c r="E297" s="194" t="s">
        <v>301</v>
      </c>
      <c r="F297" s="194" t="s">
        <v>232</v>
      </c>
      <c r="G297" s="195" t="s">
        <v>231</v>
      </c>
      <c r="H297" s="196" t="s">
        <v>234</v>
      </c>
      <c r="I297" s="197" t="s">
        <v>179</v>
      </c>
      <c r="J297" s="196" t="s">
        <v>235</v>
      </c>
      <c r="K297" s="221" t="s">
        <v>259</v>
      </c>
      <c r="L297" s="516"/>
      <c r="M297" s="816"/>
      <c r="N297" s="817"/>
      <c r="O297" s="832" t="s">
        <v>236</v>
      </c>
      <c r="P297" s="833"/>
      <c r="Q297" s="834" t="s">
        <v>237</v>
      </c>
      <c r="R297" s="834" t="s">
        <v>238</v>
      </c>
      <c r="S297" s="835" t="s">
        <v>239</v>
      </c>
      <c r="T297" s="835" t="s">
        <v>240</v>
      </c>
      <c r="W297" s="198"/>
      <c r="X297" s="198"/>
      <c r="Y297" s="198"/>
      <c r="Z297" s="198"/>
      <c r="AA297" s="198"/>
      <c r="AB297" s="198"/>
      <c r="AC297" s="198"/>
      <c r="AD297" s="198"/>
      <c r="AL297" s="198"/>
      <c r="AM297" s="198"/>
      <c r="AN297" s="198"/>
      <c r="AO297" s="198"/>
      <c r="BK297" s="831"/>
      <c r="BL297" s="831"/>
      <c r="BM297" s="831"/>
      <c r="BN297" s="831"/>
      <c r="BO297" s="831"/>
      <c r="BW297" s="836"/>
      <c r="BX297" s="837"/>
      <c r="BY297" s="837"/>
      <c r="BZ297" s="837"/>
      <c r="CA297" s="837"/>
      <c r="CD297" s="837"/>
      <c r="CE297" s="837"/>
      <c r="CF297" s="837"/>
      <c r="CG297" s="837"/>
      <c r="CH297" s="837"/>
      <c r="CI297" s="837"/>
      <c r="CJ297" s="837"/>
      <c r="CK297" s="837"/>
      <c r="CL297" s="837"/>
      <c r="CM297" s="837"/>
      <c r="CN297" s="837"/>
      <c r="CO297" s="813"/>
      <c r="CR297" s="837"/>
      <c r="CS297" s="837"/>
      <c r="CT297" s="837"/>
      <c r="CU297" s="837"/>
      <c r="CV297" s="837"/>
      <c r="CW297" s="837"/>
      <c r="CX297" s="837"/>
      <c r="DS297" s="836"/>
      <c r="DT297" s="836"/>
      <c r="DU297" s="836"/>
      <c r="DV297" s="836"/>
      <c r="DW297" s="836"/>
      <c r="DX297" s="836"/>
      <c r="DY297" s="836"/>
      <c r="DZ297" s="836"/>
      <c r="EA297" s="836"/>
      <c r="ED297" s="836"/>
      <c r="EE297" s="836"/>
      <c r="EF297" s="836"/>
      <c r="EG297" s="836"/>
      <c r="EH297" s="836"/>
      <c r="EI297" s="836"/>
      <c r="EJ297" s="836"/>
      <c r="EK297" s="836"/>
      <c r="EL297" s="836"/>
      <c r="EM297" s="836"/>
    </row>
    <row r="298" spans="2:143" ht="12" customHeight="1">
      <c r="B298" s="634"/>
      <c r="C298" s="40">
        <v>230</v>
      </c>
      <c r="D298" s="41" t="s">
        <v>429</v>
      </c>
      <c r="E298" s="42">
        <v>16</v>
      </c>
      <c r="F298" s="66">
        <v>1.32</v>
      </c>
      <c r="G298" s="44">
        <v>2.3</v>
      </c>
      <c r="H298" s="45">
        <v>112</v>
      </c>
      <c r="I298" s="46">
        <f>F298*G298</f>
        <v>3.036</v>
      </c>
      <c r="J298" s="47">
        <f>K298/I298</f>
        <v>43.807641633728586</v>
      </c>
      <c r="K298" s="839">
        <v>133</v>
      </c>
      <c r="L298" s="514"/>
      <c r="M298" s="797"/>
      <c r="N298" s="798" t="s">
        <v>180</v>
      </c>
      <c r="O298" s="799">
        <f aca="true" t="shared" si="27" ref="O298:O317">I298*M298</f>
        <v>0</v>
      </c>
      <c r="P298" s="800" t="s">
        <v>445</v>
      </c>
      <c r="Q298" s="840">
        <f aca="true" t="shared" si="28" ref="Q298:Q317">ROUNDUP((S298*(euro)),-2)</f>
        <v>0</v>
      </c>
      <c r="R298" s="802">
        <f aca="true" t="shared" si="29" ref="R298:R317">Q298*(1.25)</f>
        <v>0</v>
      </c>
      <c r="S298" s="841">
        <f aca="true" t="shared" si="30" ref="S298:S317">ROUNDUP((K298*M298),0)</f>
        <v>0</v>
      </c>
      <c r="T298" s="804">
        <f aca="true" t="shared" si="31" ref="T298:T317">ROUNDUP((S298*1.25),0)</f>
        <v>0</v>
      </c>
      <c r="U298" s="49">
        <f aca="true" t="shared" si="32" ref="U298:U317">H298*M298</f>
        <v>0</v>
      </c>
      <c r="W298" s="810"/>
      <c r="X298" s="810"/>
      <c r="Y298" s="810"/>
      <c r="Z298" s="810"/>
      <c r="AA298" s="810"/>
      <c r="AB298" s="810"/>
      <c r="AC298" s="810"/>
      <c r="AD298" s="810"/>
      <c r="AL298" s="201"/>
      <c r="AM298" s="201"/>
      <c r="AN298" s="201"/>
      <c r="AO298" s="201"/>
      <c r="BK298" s="812"/>
      <c r="BL298" s="812"/>
      <c r="BM298" s="812"/>
      <c r="BN298" s="812"/>
      <c r="BO298" s="812"/>
      <c r="BW298" s="810"/>
      <c r="BX298" s="807"/>
      <c r="BY298" s="807"/>
      <c r="BZ298" s="807"/>
      <c r="CA298" s="807"/>
      <c r="CD298" s="807"/>
      <c r="CE298" s="807"/>
      <c r="CF298" s="807"/>
      <c r="CG298" s="807"/>
      <c r="CH298" s="807"/>
      <c r="CI298" s="807"/>
      <c r="CJ298" s="807"/>
      <c r="CK298" s="807"/>
      <c r="CL298" s="807"/>
      <c r="CM298" s="807"/>
      <c r="CN298" s="807"/>
      <c r="CO298" s="808"/>
      <c r="CR298" s="814"/>
      <c r="CS298" s="814"/>
      <c r="CT298" s="814"/>
      <c r="CU298" s="814"/>
      <c r="CV298" s="814"/>
      <c r="CW298" s="814"/>
      <c r="CX298" s="815"/>
      <c r="DS298" s="809"/>
      <c r="DT298" s="809"/>
      <c r="DU298" s="809"/>
      <c r="DV298" s="809"/>
      <c r="DW298" s="809"/>
      <c r="DX298" s="809"/>
      <c r="DY298" s="809"/>
      <c r="DZ298" s="809"/>
      <c r="EA298" s="809"/>
      <c r="ED298" s="810"/>
      <c r="EE298" s="810"/>
      <c r="EF298" s="810"/>
      <c r="EG298" s="810"/>
      <c r="EH298" s="810"/>
      <c r="EI298" s="810"/>
      <c r="EJ298" s="810"/>
      <c r="EK298" s="810"/>
      <c r="EL298" s="810"/>
      <c r="EM298" s="810"/>
    </row>
    <row r="299" spans="2:143" ht="12" customHeight="1">
      <c r="B299" s="634"/>
      <c r="C299" s="5"/>
      <c r="D299" s="41" t="s">
        <v>430</v>
      </c>
      <c r="E299" s="3"/>
      <c r="F299" s="43">
        <f>1.32-(1*0.33)</f>
        <v>0.99</v>
      </c>
      <c r="G299" s="44"/>
      <c r="H299" s="45">
        <v>86</v>
      </c>
      <c r="I299" s="46">
        <f>F299*G298</f>
        <v>2.2769999999999997</v>
      </c>
      <c r="J299" s="47">
        <f>K299/I299</f>
        <v>44.356609574000885</v>
      </c>
      <c r="K299" s="796">
        <v>101</v>
      </c>
      <c r="L299" s="514"/>
      <c r="M299" s="797"/>
      <c r="N299" s="798" t="s">
        <v>180</v>
      </c>
      <c r="O299" s="799">
        <f t="shared" si="27"/>
        <v>0</v>
      </c>
      <c r="P299" s="800" t="s">
        <v>445</v>
      </c>
      <c r="Q299" s="840">
        <f t="shared" si="28"/>
        <v>0</v>
      </c>
      <c r="R299" s="802">
        <f t="shared" si="29"/>
        <v>0</v>
      </c>
      <c r="S299" s="841">
        <f t="shared" si="30"/>
        <v>0</v>
      </c>
      <c r="T299" s="804">
        <f t="shared" si="31"/>
        <v>0</v>
      </c>
      <c r="U299" s="49">
        <f t="shared" si="32"/>
        <v>0</v>
      </c>
      <c r="W299" s="811"/>
      <c r="X299" s="811"/>
      <c r="Y299" s="811"/>
      <c r="Z299" s="811"/>
      <c r="AA299" s="811"/>
      <c r="AB299" s="811"/>
      <c r="AC299" s="811"/>
      <c r="AD299" s="811"/>
      <c r="AL299" s="201"/>
      <c r="AM299" s="201"/>
      <c r="AN299" s="201"/>
      <c r="AO299" s="201"/>
      <c r="BK299" s="812"/>
      <c r="BL299" s="812"/>
      <c r="BM299" s="812"/>
      <c r="BN299" s="812"/>
      <c r="BO299" s="812"/>
      <c r="BW299" s="810"/>
      <c r="BX299" s="807"/>
      <c r="BY299" s="807"/>
      <c r="BZ299" s="807"/>
      <c r="CA299" s="807"/>
      <c r="CD299" s="807"/>
      <c r="CE299" s="807"/>
      <c r="CF299" s="807"/>
      <c r="CG299" s="807"/>
      <c r="CH299" s="807"/>
      <c r="CI299" s="807"/>
      <c r="CJ299" s="807"/>
      <c r="CK299" s="807"/>
      <c r="CL299" s="807"/>
      <c r="CM299" s="807"/>
      <c r="CN299" s="807"/>
      <c r="CO299" s="808"/>
      <c r="CR299" s="814"/>
      <c r="CS299" s="814"/>
      <c r="CT299" s="814"/>
      <c r="CU299" s="814"/>
      <c r="CV299" s="814"/>
      <c r="CW299" s="814"/>
      <c r="CX299" s="815"/>
      <c r="DS299" s="809"/>
      <c r="DT299" s="809"/>
      <c r="DU299" s="809"/>
      <c r="DV299" s="809"/>
      <c r="DW299" s="809"/>
      <c r="DX299" s="809"/>
      <c r="DY299" s="809"/>
      <c r="DZ299" s="809"/>
      <c r="EA299" s="809"/>
      <c r="ED299" s="810"/>
      <c r="EE299" s="810"/>
      <c r="EF299" s="810"/>
      <c r="EG299" s="810"/>
      <c r="EH299" s="810"/>
      <c r="EI299" s="810"/>
      <c r="EJ299" s="810"/>
      <c r="EK299" s="810"/>
      <c r="EL299" s="810"/>
      <c r="EM299" s="810"/>
    </row>
    <row r="300" spans="2:143" ht="12" customHeight="1">
      <c r="B300" s="634"/>
      <c r="C300" s="5"/>
      <c r="D300" s="41" t="s">
        <v>431</v>
      </c>
      <c r="E300" s="3"/>
      <c r="F300" s="43">
        <f>1.32-(2*0.33)</f>
        <v>0.66</v>
      </c>
      <c r="G300" s="44"/>
      <c r="H300" s="45">
        <v>60</v>
      </c>
      <c r="I300" s="46">
        <f>F300*G298</f>
        <v>1.518</v>
      </c>
      <c r="J300" s="47">
        <f>K300/I300</f>
        <v>41.50197628458498</v>
      </c>
      <c r="K300" s="796">
        <v>63</v>
      </c>
      <c r="L300" s="514"/>
      <c r="M300" s="797"/>
      <c r="N300" s="798" t="s">
        <v>180</v>
      </c>
      <c r="O300" s="799">
        <f t="shared" si="27"/>
        <v>0</v>
      </c>
      <c r="P300" s="800" t="s">
        <v>445</v>
      </c>
      <c r="Q300" s="840">
        <f t="shared" si="28"/>
        <v>0</v>
      </c>
      <c r="R300" s="802">
        <f t="shared" si="29"/>
        <v>0</v>
      </c>
      <c r="S300" s="841">
        <f t="shared" si="30"/>
        <v>0</v>
      </c>
      <c r="T300" s="804">
        <f t="shared" si="31"/>
        <v>0</v>
      </c>
      <c r="U300" s="49">
        <f t="shared" si="32"/>
        <v>0</v>
      </c>
      <c r="W300" s="811"/>
      <c r="X300" s="811"/>
      <c r="Y300" s="811"/>
      <c r="Z300" s="811"/>
      <c r="AA300" s="811"/>
      <c r="AB300" s="811"/>
      <c r="AC300" s="811"/>
      <c r="AD300" s="811"/>
      <c r="AL300" s="201"/>
      <c r="AM300" s="201"/>
      <c r="AN300" s="201"/>
      <c r="AO300" s="201"/>
      <c r="BK300" s="812"/>
      <c r="BL300" s="812"/>
      <c r="BM300" s="812"/>
      <c r="BN300" s="812"/>
      <c r="BO300" s="812"/>
      <c r="BW300" s="810"/>
      <c r="BX300" s="807"/>
      <c r="BY300" s="807"/>
      <c r="BZ300" s="807"/>
      <c r="CA300" s="807"/>
      <c r="CD300" s="807"/>
      <c r="CE300" s="807"/>
      <c r="CF300" s="807"/>
      <c r="CG300" s="807"/>
      <c r="CH300" s="807"/>
      <c r="CI300" s="807"/>
      <c r="CJ300" s="807"/>
      <c r="CK300" s="807"/>
      <c r="CL300" s="807"/>
      <c r="CM300" s="807"/>
      <c r="CN300" s="807"/>
      <c r="CO300" s="808"/>
      <c r="CR300" s="814"/>
      <c r="CS300" s="814"/>
      <c r="CT300" s="814"/>
      <c r="CU300" s="814"/>
      <c r="CV300" s="814"/>
      <c r="CW300" s="814"/>
      <c r="CX300" s="815"/>
      <c r="DS300" s="809"/>
      <c r="DT300" s="809"/>
      <c r="DU300" s="809"/>
      <c r="DV300" s="809"/>
      <c r="DW300" s="809"/>
      <c r="DX300" s="809"/>
      <c r="DY300" s="809"/>
      <c r="DZ300" s="809"/>
      <c r="EA300" s="809"/>
      <c r="ED300" s="810"/>
      <c r="EE300" s="810"/>
      <c r="EF300" s="810"/>
      <c r="EG300" s="810"/>
      <c r="EH300" s="810"/>
      <c r="EI300" s="810"/>
      <c r="EJ300" s="810"/>
      <c r="EK300" s="810"/>
      <c r="EL300" s="810"/>
      <c r="EM300" s="810"/>
    </row>
    <row r="301" spans="2:143" ht="12" customHeight="1">
      <c r="B301" s="634"/>
      <c r="D301" s="41" t="s">
        <v>432</v>
      </c>
      <c r="F301" s="43">
        <f>1.32-(3*0.33)</f>
        <v>0.33000000000000007</v>
      </c>
      <c r="G301" s="44"/>
      <c r="H301" s="45">
        <v>42</v>
      </c>
      <c r="I301" s="46">
        <f>F301*G298</f>
        <v>0.7590000000000001</v>
      </c>
      <c r="J301" s="47">
        <v>48</v>
      </c>
      <c r="K301" s="796">
        <v>41</v>
      </c>
      <c r="L301" s="514"/>
      <c r="M301" s="797"/>
      <c r="N301" s="798" t="s">
        <v>180</v>
      </c>
      <c r="O301" s="799">
        <f t="shared" si="27"/>
        <v>0</v>
      </c>
      <c r="P301" s="800" t="s">
        <v>445</v>
      </c>
      <c r="Q301" s="840">
        <f t="shared" si="28"/>
        <v>0</v>
      </c>
      <c r="R301" s="802">
        <f t="shared" si="29"/>
        <v>0</v>
      </c>
      <c r="S301" s="841">
        <f t="shared" si="30"/>
        <v>0</v>
      </c>
      <c r="T301" s="804">
        <f t="shared" si="31"/>
        <v>0</v>
      </c>
      <c r="U301" s="49">
        <f t="shared" si="32"/>
        <v>0</v>
      </c>
      <c r="W301" s="811"/>
      <c r="X301" s="811"/>
      <c r="Y301" s="811"/>
      <c r="Z301" s="811"/>
      <c r="AA301" s="811"/>
      <c r="AB301" s="811"/>
      <c r="AC301" s="811"/>
      <c r="AD301" s="811"/>
      <c r="AL301" s="201"/>
      <c r="AM301" s="201"/>
      <c r="AN301" s="201"/>
      <c r="AO301" s="201"/>
      <c r="BK301" s="812"/>
      <c r="BL301" s="812"/>
      <c r="BM301" s="812"/>
      <c r="BN301" s="812"/>
      <c r="BO301" s="812"/>
      <c r="BW301" s="810"/>
      <c r="BX301" s="807"/>
      <c r="BY301" s="807"/>
      <c r="BZ301" s="807"/>
      <c r="CA301" s="807"/>
      <c r="CD301" s="807"/>
      <c r="CE301" s="807"/>
      <c r="CF301" s="807"/>
      <c r="CG301" s="807"/>
      <c r="CH301" s="807"/>
      <c r="CI301" s="807"/>
      <c r="CJ301" s="807"/>
      <c r="CK301" s="807"/>
      <c r="CL301" s="807"/>
      <c r="CM301" s="807"/>
      <c r="CN301" s="807"/>
      <c r="CO301" s="808"/>
      <c r="CR301" s="814"/>
      <c r="CS301" s="814"/>
      <c r="CT301" s="814"/>
      <c r="CU301" s="814"/>
      <c r="CV301" s="814"/>
      <c r="CW301" s="814"/>
      <c r="CX301" s="815"/>
      <c r="DS301" s="809"/>
      <c r="DT301" s="809"/>
      <c r="DU301" s="809"/>
      <c r="DV301" s="809"/>
      <c r="DW301" s="809"/>
      <c r="DX301" s="809"/>
      <c r="DY301" s="809"/>
      <c r="DZ301" s="809"/>
      <c r="EA301" s="809"/>
      <c r="ED301" s="810"/>
      <c r="EE301" s="810"/>
      <c r="EF301" s="810"/>
      <c r="EG301" s="810"/>
      <c r="EH301" s="810"/>
      <c r="EI301" s="810"/>
      <c r="EJ301" s="810"/>
      <c r="EK301" s="810"/>
      <c r="EL301" s="810"/>
      <c r="EM301" s="810"/>
    </row>
    <row r="302" spans="2:143" ht="12" customHeight="1">
      <c r="B302" s="634"/>
      <c r="C302" s="40">
        <v>260</v>
      </c>
      <c r="D302" s="41" t="s">
        <v>433</v>
      </c>
      <c r="E302" s="42">
        <v>16</v>
      </c>
      <c r="F302" s="66">
        <v>1.32</v>
      </c>
      <c r="G302" s="44">
        <v>2.6</v>
      </c>
      <c r="H302" s="45">
        <v>125</v>
      </c>
      <c r="I302" s="46">
        <f>F302*G302</f>
        <v>3.4320000000000004</v>
      </c>
      <c r="J302" s="47">
        <v>38</v>
      </c>
      <c r="K302" s="839">
        <v>147</v>
      </c>
      <c r="L302" s="514"/>
      <c r="M302" s="797"/>
      <c r="N302" s="798" t="s">
        <v>180</v>
      </c>
      <c r="O302" s="799">
        <f t="shared" si="27"/>
        <v>0</v>
      </c>
      <c r="P302" s="800" t="s">
        <v>446</v>
      </c>
      <c r="Q302" s="840">
        <f t="shared" si="28"/>
        <v>0</v>
      </c>
      <c r="R302" s="802">
        <f t="shared" si="29"/>
        <v>0</v>
      </c>
      <c r="S302" s="841">
        <f t="shared" si="30"/>
        <v>0</v>
      </c>
      <c r="T302" s="804">
        <f t="shared" si="31"/>
        <v>0</v>
      </c>
      <c r="U302" s="49">
        <f t="shared" si="32"/>
        <v>0</v>
      </c>
      <c r="W302" s="810"/>
      <c r="X302" s="810"/>
      <c r="Y302" s="810"/>
      <c r="Z302" s="810"/>
      <c r="AA302" s="810"/>
      <c r="AB302" s="810"/>
      <c r="AC302" s="810"/>
      <c r="AD302" s="810"/>
      <c r="AL302" s="201"/>
      <c r="AM302" s="201"/>
      <c r="AN302" s="201"/>
      <c r="AO302" s="201"/>
      <c r="BK302" s="812"/>
      <c r="BL302" s="812"/>
      <c r="BM302" s="812"/>
      <c r="BN302" s="812"/>
      <c r="BO302" s="812"/>
      <c r="BW302" s="810"/>
      <c r="BX302" s="807"/>
      <c r="BY302" s="807"/>
      <c r="BZ302" s="807"/>
      <c r="CA302" s="807"/>
      <c r="CD302" s="807"/>
      <c r="CE302" s="807"/>
      <c r="CF302" s="807"/>
      <c r="CG302" s="807"/>
      <c r="CH302" s="807"/>
      <c r="CI302" s="807"/>
      <c r="CJ302" s="807"/>
      <c r="CK302" s="807"/>
      <c r="CL302" s="807"/>
      <c r="CM302" s="807"/>
      <c r="CN302" s="807"/>
      <c r="CO302" s="808"/>
      <c r="CR302" s="814"/>
      <c r="CS302" s="814"/>
      <c r="CT302" s="814"/>
      <c r="CU302" s="814"/>
      <c r="CV302" s="814"/>
      <c r="CW302" s="814"/>
      <c r="CX302" s="815"/>
      <c r="DS302" s="809"/>
      <c r="DT302" s="809"/>
      <c r="DU302" s="809"/>
      <c r="DV302" s="809"/>
      <c r="DW302" s="809"/>
      <c r="DX302" s="809"/>
      <c r="DY302" s="809"/>
      <c r="DZ302" s="809"/>
      <c r="EA302" s="809"/>
      <c r="ED302" s="810"/>
      <c r="EE302" s="810"/>
      <c r="EF302" s="810"/>
      <c r="EG302" s="810"/>
      <c r="EH302" s="810"/>
      <c r="EI302" s="810"/>
      <c r="EJ302" s="810"/>
      <c r="EK302" s="810"/>
      <c r="EL302" s="810"/>
      <c r="EM302" s="810"/>
    </row>
    <row r="303" spans="2:143" ht="12" customHeight="1">
      <c r="B303" s="634"/>
      <c r="C303" s="5"/>
      <c r="D303" s="41" t="s">
        <v>434</v>
      </c>
      <c r="E303" s="3"/>
      <c r="F303" s="43">
        <f>1.32-(1*0.33)</f>
        <v>0.99</v>
      </c>
      <c r="G303" s="44"/>
      <c r="H303" s="45">
        <v>96</v>
      </c>
      <c r="I303" s="46">
        <f>F303*G302</f>
        <v>2.574</v>
      </c>
      <c r="J303" s="47">
        <v>38</v>
      </c>
      <c r="K303" s="796">
        <v>112</v>
      </c>
      <c r="L303" s="514"/>
      <c r="M303" s="797"/>
      <c r="N303" s="798" t="s">
        <v>180</v>
      </c>
      <c r="O303" s="799">
        <f t="shared" si="27"/>
        <v>0</v>
      </c>
      <c r="P303" s="800" t="s">
        <v>446</v>
      </c>
      <c r="Q303" s="840">
        <f t="shared" si="28"/>
        <v>0</v>
      </c>
      <c r="R303" s="802">
        <f t="shared" si="29"/>
        <v>0</v>
      </c>
      <c r="S303" s="841">
        <f t="shared" si="30"/>
        <v>0</v>
      </c>
      <c r="T303" s="804">
        <f t="shared" si="31"/>
        <v>0</v>
      </c>
      <c r="U303" s="49">
        <f t="shared" si="32"/>
        <v>0</v>
      </c>
      <c r="W303" s="811"/>
      <c r="X303" s="811"/>
      <c r="Y303" s="811"/>
      <c r="Z303" s="811"/>
      <c r="AA303" s="811"/>
      <c r="AB303" s="811"/>
      <c r="AC303" s="811"/>
      <c r="AD303" s="811"/>
      <c r="AL303" s="201"/>
      <c r="AM303" s="201"/>
      <c r="AN303" s="201"/>
      <c r="AO303" s="201"/>
      <c r="BK303" s="812"/>
      <c r="BL303" s="812"/>
      <c r="BM303" s="812"/>
      <c r="BN303" s="812"/>
      <c r="BO303" s="812"/>
      <c r="BW303" s="810"/>
      <c r="BX303" s="807"/>
      <c r="BY303" s="807"/>
      <c r="BZ303" s="807"/>
      <c r="CA303" s="807"/>
      <c r="CD303" s="807"/>
      <c r="CE303" s="807"/>
      <c r="CF303" s="807"/>
      <c r="CG303" s="807"/>
      <c r="CH303" s="807"/>
      <c r="CI303" s="807"/>
      <c r="CJ303" s="807"/>
      <c r="CK303" s="807"/>
      <c r="CL303" s="807"/>
      <c r="CM303" s="807"/>
      <c r="CN303" s="807"/>
      <c r="CO303" s="808"/>
      <c r="CR303" s="814"/>
      <c r="CS303" s="814"/>
      <c r="CT303" s="814"/>
      <c r="CU303" s="814"/>
      <c r="CV303" s="814"/>
      <c r="CW303" s="814"/>
      <c r="CX303" s="815"/>
      <c r="DS303" s="809"/>
      <c r="DT303" s="809"/>
      <c r="DU303" s="809"/>
      <c r="DV303" s="809"/>
      <c r="DW303" s="809"/>
      <c r="DX303" s="809"/>
      <c r="DY303" s="809"/>
      <c r="DZ303" s="809"/>
      <c r="EA303" s="809"/>
      <c r="ED303" s="810"/>
      <c r="EE303" s="810"/>
      <c r="EF303" s="810"/>
      <c r="EG303" s="810"/>
      <c r="EH303" s="810"/>
      <c r="EI303" s="810"/>
      <c r="EJ303" s="810"/>
      <c r="EK303" s="810"/>
      <c r="EL303" s="810"/>
      <c r="EM303" s="810"/>
    </row>
    <row r="304" spans="2:143" ht="12" customHeight="1">
      <c r="B304" s="634"/>
      <c r="C304" s="5"/>
      <c r="D304" s="41" t="s">
        <v>435</v>
      </c>
      <c r="E304" s="3"/>
      <c r="F304" s="43">
        <f>1.32-(2*0.33)</f>
        <v>0.66</v>
      </c>
      <c r="G304" s="44"/>
      <c r="H304" s="45">
        <v>67</v>
      </c>
      <c r="I304" s="46">
        <f>F304*G302</f>
        <v>1.7160000000000002</v>
      </c>
      <c r="J304" s="47">
        <v>40</v>
      </c>
      <c r="K304" s="796">
        <v>77</v>
      </c>
      <c r="L304" s="514"/>
      <c r="M304" s="797"/>
      <c r="N304" s="798" t="s">
        <v>180</v>
      </c>
      <c r="O304" s="799">
        <f t="shared" si="27"/>
        <v>0</v>
      </c>
      <c r="P304" s="800" t="s">
        <v>446</v>
      </c>
      <c r="Q304" s="840">
        <f t="shared" si="28"/>
        <v>0</v>
      </c>
      <c r="R304" s="802">
        <f t="shared" si="29"/>
        <v>0</v>
      </c>
      <c r="S304" s="841">
        <f t="shared" si="30"/>
        <v>0</v>
      </c>
      <c r="T304" s="804">
        <f t="shared" si="31"/>
        <v>0</v>
      </c>
      <c r="U304" s="49">
        <f t="shared" si="32"/>
        <v>0</v>
      </c>
      <c r="W304" s="811"/>
      <c r="X304" s="811"/>
      <c r="Y304" s="811"/>
      <c r="Z304" s="811"/>
      <c r="AA304" s="811"/>
      <c r="AB304" s="811"/>
      <c r="AC304" s="811"/>
      <c r="AD304" s="811"/>
      <c r="AL304" s="201"/>
      <c r="AM304" s="201"/>
      <c r="AN304" s="201"/>
      <c r="AO304" s="201"/>
      <c r="BK304" s="812"/>
      <c r="BL304" s="812"/>
      <c r="BM304" s="812"/>
      <c r="BN304" s="812"/>
      <c r="BO304" s="812"/>
      <c r="BW304" s="810"/>
      <c r="BX304" s="807"/>
      <c r="BY304" s="807"/>
      <c r="BZ304" s="807"/>
      <c r="CA304" s="807"/>
      <c r="CD304" s="807"/>
      <c r="CE304" s="807"/>
      <c r="CF304" s="807"/>
      <c r="CG304" s="807"/>
      <c r="CH304" s="807"/>
      <c r="CI304" s="807"/>
      <c r="CJ304" s="807"/>
      <c r="CK304" s="807"/>
      <c r="CL304" s="807"/>
      <c r="CM304" s="807"/>
      <c r="CN304" s="807"/>
      <c r="CO304" s="808"/>
      <c r="CR304" s="814"/>
      <c r="CS304" s="814"/>
      <c r="CT304" s="814"/>
      <c r="CU304" s="814"/>
      <c r="CV304" s="814"/>
      <c r="CW304" s="814"/>
      <c r="CX304" s="815"/>
      <c r="DS304" s="809"/>
      <c r="DT304" s="809"/>
      <c r="DU304" s="809"/>
      <c r="DV304" s="809"/>
      <c r="DW304" s="809"/>
      <c r="DX304" s="809"/>
      <c r="DY304" s="809"/>
      <c r="DZ304" s="809"/>
      <c r="EA304" s="809"/>
      <c r="ED304" s="810"/>
      <c r="EE304" s="810"/>
      <c r="EF304" s="810"/>
      <c r="EG304" s="810"/>
      <c r="EH304" s="810"/>
      <c r="EI304" s="810"/>
      <c r="EJ304" s="810"/>
      <c r="EK304" s="810"/>
      <c r="EL304" s="810"/>
      <c r="EM304" s="810"/>
    </row>
    <row r="305" spans="2:143" ht="12" customHeight="1">
      <c r="B305" s="634"/>
      <c r="D305" s="41" t="s">
        <v>436</v>
      </c>
      <c r="F305" s="43">
        <f>1.32-(3*0.33)</f>
        <v>0.33000000000000007</v>
      </c>
      <c r="G305" s="44"/>
      <c r="H305" s="45">
        <v>47</v>
      </c>
      <c r="I305" s="46">
        <f>F305*G302</f>
        <v>0.8580000000000002</v>
      </c>
      <c r="J305" s="47">
        <v>48</v>
      </c>
      <c r="K305" s="796">
        <v>46</v>
      </c>
      <c r="L305" s="514"/>
      <c r="M305" s="797"/>
      <c r="N305" s="798" t="s">
        <v>180</v>
      </c>
      <c r="O305" s="799">
        <f t="shared" si="27"/>
        <v>0</v>
      </c>
      <c r="P305" s="800" t="s">
        <v>446</v>
      </c>
      <c r="Q305" s="840">
        <f t="shared" si="28"/>
        <v>0</v>
      </c>
      <c r="R305" s="802">
        <f t="shared" si="29"/>
        <v>0</v>
      </c>
      <c r="S305" s="841">
        <f t="shared" si="30"/>
        <v>0</v>
      </c>
      <c r="T305" s="804">
        <f t="shared" si="31"/>
        <v>0</v>
      </c>
      <c r="U305" s="49">
        <f t="shared" si="32"/>
        <v>0</v>
      </c>
      <c r="W305" s="811"/>
      <c r="X305" s="811"/>
      <c r="Y305" s="811"/>
      <c r="Z305" s="811"/>
      <c r="AA305" s="811"/>
      <c r="AB305" s="811"/>
      <c r="AC305" s="811"/>
      <c r="AD305" s="811"/>
      <c r="AL305" s="201"/>
      <c r="AM305" s="201"/>
      <c r="AN305" s="201"/>
      <c r="AO305" s="201"/>
      <c r="BK305" s="812"/>
      <c r="BL305" s="812"/>
      <c r="BM305" s="812"/>
      <c r="BN305" s="812"/>
      <c r="BO305" s="812"/>
      <c r="BW305" s="810"/>
      <c r="BX305" s="807"/>
      <c r="BY305" s="807"/>
      <c r="BZ305" s="807"/>
      <c r="CA305" s="807"/>
      <c r="CD305" s="807"/>
      <c r="CE305" s="807"/>
      <c r="CF305" s="807"/>
      <c r="CG305" s="807"/>
      <c r="CH305" s="807"/>
      <c r="CI305" s="807"/>
      <c r="CJ305" s="807"/>
      <c r="CK305" s="807"/>
      <c r="CL305" s="807"/>
      <c r="CM305" s="807"/>
      <c r="CN305" s="807"/>
      <c r="CO305" s="808"/>
      <c r="CR305" s="814"/>
      <c r="CS305" s="814"/>
      <c r="CT305" s="814"/>
      <c r="CU305" s="814"/>
      <c r="CV305" s="814"/>
      <c r="CW305" s="814"/>
      <c r="CX305" s="815"/>
      <c r="DS305" s="809"/>
      <c r="DT305" s="809"/>
      <c r="DU305" s="809"/>
      <c r="DV305" s="809"/>
      <c r="DW305" s="809"/>
      <c r="DX305" s="809"/>
      <c r="DY305" s="809"/>
      <c r="DZ305" s="809"/>
      <c r="EA305" s="809"/>
      <c r="ED305" s="810"/>
      <c r="EE305" s="810"/>
      <c r="EF305" s="810"/>
      <c r="EG305" s="810"/>
      <c r="EH305" s="810"/>
      <c r="EI305" s="810"/>
      <c r="EJ305" s="810"/>
      <c r="EK305" s="810"/>
      <c r="EL305" s="810"/>
      <c r="EM305" s="810"/>
    </row>
    <row r="306" spans="2:143" ht="12" customHeight="1">
      <c r="B306" s="634"/>
      <c r="C306" s="40">
        <v>310</v>
      </c>
      <c r="D306" s="41" t="s">
        <v>473</v>
      </c>
      <c r="E306" s="42">
        <v>16</v>
      </c>
      <c r="F306" s="66">
        <v>1.32</v>
      </c>
      <c r="G306" s="44">
        <v>3.1</v>
      </c>
      <c r="H306" s="45">
        <v>146</v>
      </c>
      <c r="I306" s="46">
        <f>F306*G306</f>
        <v>4.0920000000000005</v>
      </c>
      <c r="J306" s="47">
        <f aca="true" t="shared" si="33" ref="J306:J317">K306/I306</f>
        <v>41.78885630498533</v>
      </c>
      <c r="K306" s="839">
        <v>171</v>
      </c>
      <c r="L306" s="514"/>
      <c r="M306" s="797"/>
      <c r="N306" s="798" t="s">
        <v>180</v>
      </c>
      <c r="O306" s="799">
        <f t="shared" si="27"/>
        <v>0</v>
      </c>
      <c r="P306" s="800" t="s">
        <v>446</v>
      </c>
      <c r="Q306" s="840">
        <f t="shared" si="28"/>
        <v>0</v>
      </c>
      <c r="R306" s="802">
        <f t="shared" si="29"/>
        <v>0</v>
      </c>
      <c r="S306" s="841">
        <f t="shared" si="30"/>
        <v>0</v>
      </c>
      <c r="T306" s="804">
        <f t="shared" si="31"/>
        <v>0</v>
      </c>
      <c r="U306" s="49">
        <f t="shared" si="32"/>
        <v>0</v>
      </c>
      <c r="W306" s="810"/>
      <c r="X306" s="810"/>
      <c r="Y306" s="810"/>
      <c r="Z306" s="810"/>
      <c r="AA306" s="810"/>
      <c r="AB306" s="810"/>
      <c r="AC306" s="810"/>
      <c r="AD306" s="810"/>
      <c r="AL306" s="201"/>
      <c r="AM306" s="201"/>
      <c r="AN306" s="201"/>
      <c r="AO306" s="201"/>
      <c r="BK306" s="812"/>
      <c r="BL306" s="812"/>
      <c r="BM306" s="812"/>
      <c r="BN306" s="812"/>
      <c r="BO306" s="812"/>
      <c r="BW306" s="810"/>
      <c r="BX306" s="807"/>
      <c r="BY306" s="807"/>
      <c r="BZ306" s="807"/>
      <c r="CA306" s="807"/>
      <c r="CD306" s="807"/>
      <c r="CE306" s="807"/>
      <c r="CF306" s="807"/>
      <c r="CG306" s="807"/>
      <c r="CH306" s="807"/>
      <c r="CI306" s="807"/>
      <c r="CJ306" s="807"/>
      <c r="CK306" s="807"/>
      <c r="CL306" s="807"/>
      <c r="CM306" s="807"/>
      <c r="CN306" s="807"/>
      <c r="CO306" s="808"/>
      <c r="CR306" s="814"/>
      <c r="CS306" s="814"/>
      <c r="CT306" s="814"/>
      <c r="CU306" s="814"/>
      <c r="CV306" s="814"/>
      <c r="CW306" s="814"/>
      <c r="CX306" s="815"/>
      <c r="DS306" s="809"/>
      <c r="DT306" s="809"/>
      <c r="DU306" s="809"/>
      <c r="DV306" s="809"/>
      <c r="DW306" s="809"/>
      <c r="DX306" s="809"/>
      <c r="DY306" s="809"/>
      <c r="DZ306" s="809"/>
      <c r="EA306" s="809"/>
      <c r="ED306" s="810"/>
      <c r="EE306" s="810"/>
      <c r="EF306" s="810"/>
      <c r="EG306" s="810"/>
      <c r="EH306" s="810"/>
      <c r="EI306" s="810"/>
      <c r="EJ306" s="810"/>
      <c r="EK306" s="810"/>
      <c r="EL306" s="810"/>
      <c r="EM306" s="810"/>
    </row>
    <row r="307" spans="2:143" ht="12" customHeight="1">
      <c r="B307" s="634"/>
      <c r="C307" s="5"/>
      <c r="D307" s="41" t="s">
        <v>474</v>
      </c>
      <c r="E307" s="3"/>
      <c r="F307" s="43">
        <f>1.32-(1*0.33)</f>
        <v>0.99</v>
      </c>
      <c r="G307" s="44"/>
      <c r="H307" s="45">
        <v>112</v>
      </c>
      <c r="I307" s="46">
        <f>F307*G306</f>
        <v>3.069</v>
      </c>
      <c r="J307" s="47">
        <f t="shared" si="33"/>
        <v>42.359074617139136</v>
      </c>
      <c r="K307" s="796">
        <v>130</v>
      </c>
      <c r="L307" s="514"/>
      <c r="M307" s="797"/>
      <c r="N307" s="798" t="s">
        <v>180</v>
      </c>
      <c r="O307" s="799">
        <f t="shared" si="27"/>
        <v>0</v>
      </c>
      <c r="P307" s="800" t="s">
        <v>446</v>
      </c>
      <c r="Q307" s="840">
        <f t="shared" si="28"/>
        <v>0</v>
      </c>
      <c r="R307" s="802">
        <f t="shared" si="29"/>
        <v>0</v>
      </c>
      <c r="S307" s="841">
        <f t="shared" si="30"/>
        <v>0</v>
      </c>
      <c r="T307" s="804">
        <f t="shared" si="31"/>
        <v>0</v>
      </c>
      <c r="U307" s="49">
        <f t="shared" si="32"/>
        <v>0</v>
      </c>
      <c r="W307" s="811"/>
      <c r="X307" s="811"/>
      <c r="Y307" s="811"/>
      <c r="Z307" s="811"/>
      <c r="AA307" s="811"/>
      <c r="AB307" s="811"/>
      <c r="AC307" s="811"/>
      <c r="AD307" s="811"/>
      <c r="AL307" s="201"/>
      <c r="AM307" s="201"/>
      <c r="AN307" s="201"/>
      <c r="AO307" s="201"/>
      <c r="BK307" s="812"/>
      <c r="BL307" s="812"/>
      <c r="BM307" s="812"/>
      <c r="BN307" s="812"/>
      <c r="BO307" s="812"/>
      <c r="BW307" s="810"/>
      <c r="BX307" s="807"/>
      <c r="BY307" s="807"/>
      <c r="BZ307" s="807"/>
      <c r="CA307" s="807"/>
      <c r="CD307" s="807"/>
      <c r="CE307" s="807"/>
      <c r="CF307" s="807"/>
      <c r="CG307" s="807"/>
      <c r="CH307" s="807"/>
      <c r="CI307" s="807"/>
      <c r="CJ307" s="807"/>
      <c r="CK307" s="807"/>
      <c r="CL307" s="807"/>
      <c r="CM307" s="807"/>
      <c r="CN307" s="807"/>
      <c r="CO307" s="808"/>
      <c r="CR307" s="814"/>
      <c r="CS307" s="814"/>
      <c r="CT307" s="814"/>
      <c r="CU307" s="814"/>
      <c r="CV307" s="814"/>
      <c r="CW307" s="814"/>
      <c r="CX307" s="815"/>
      <c r="DS307" s="809"/>
      <c r="DT307" s="809"/>
      <c r="DU307" s="809"/>
      <c r="DV307" s="809"/>
      <c r="DW307" s="809"/>
      <c r="DX307" s="809"/>
      <c r="DY307" s="809"/>
      <c r="DZ307" s="809"/>
      <c r="EA307" s="809"/>
      <c r="ED307" s="810"/>
      <c r="EE307" s="810"/>
      <c r="EF307" s="810"/>
      <c r="EG307" s="810"/>
      <c r="EH307" s="810"/>
      <c r="EI307" s="810"/>
      <c r="EJ307" s="810"/>
      <c r="EK307" s="810"/>
      <c r="EL307" s="810"/>
      <c r="EM307" s="810"/>
    </row>
    <row r="308" spans="2:143" ht="12" customHeight="1">
      <c r="B308" s="634"/>
      <c r="C308" s="5"/>
      <c r="D308" s="41" t="s">
        <v>475</v>
      </c>
      <c r="E308" s="3"/>
      <c r="F308" s="43">
        <f>1.32-(2*0.33)</f>
        <v>0.66</v>
      </c>
      <c r="G308" s="44"/>
      <c r="H308" s="45">
        <v>78</v>
      </c>
      <c r="I308" s="46">
        <f>F308*G306</f>
        <v>2.0460000000000003</v>
      </c>
      <c r="J308" s="47">
        <f t="shared" si="33"/>
        <v>43.49951124144672</v>
      </c>
      <c r="K308" s="796">
        <v>89</v>
      </c>
      <c r="L308" s="514"/>
      <c r="M308" s="797"/>
      <c r="N308" s="798" t="s">
        <v>180</v>
      </c>
      <c r="O308" s="799">
        <f t="shared" si="27"/>
        <v>0</v>
      </c>
      <c r="P308" s="800" t="s">
        <v>446</v>
      </c>
      <c r="Q308" s="840">
        <f t="shared" si="28"/>
        <v>0</v>
      </c>
      <c r="R308" s="802">
        <f t="shared" si="29"/>
        <v>0</v>
      </c>
      <c r="S308" s="841">
        <f t="shared" si="30"/>
        <v>0</v>
      </c>
      <c r="T308" s="804">
        <f t="shared" si="31"/>
        <v>0</v>
      </c>
      <c r="U308" s="49">
        <f t="shared" si="32"/>
        <v>0</v>
      </c>
      <c r="W308" s="811"/>
      <c r="X308" s="811"/>
      <c r="Y308" s="811"/>
      <c r="Z308" s="811"/>
      <c r="AA308" s="811"/>
      <c r="AB308" s="811"/>
      <c r="AC308" s="811"/>
      <c r="AD308" s="811"/>
      <c r="AL308" s="201"/>
      <c r="AM308" s="201"/>
      <c r="AN308" s="201"/>
      <c r="AO308" s="201"/>
      <c r="BK308" s="812"/>
      <c r="BL308" s="812"/>
      <c r="BM308" s="812"/>
      <c r="BN308" s="812"/>
      <c r="BO308" s="812"/>
      <c r="BW308" s="810"/>
      <c r="BX308" s="807"/>
      <c r="BY308" s="807"/>
      <c r="BZ308" s="807"/>
      <c r="CA308" s="807"/>
      <c r="CD308" s="807"/>
      <c r="CE308" s="807"/>
      <c r="CF308" s="807"/>
      <c r="CG308" s="807"/>
      <c r="CH308" s="807"/>
      <c r="CI308" s="807"/>
      <c r="CJ308" s="807"/>
      <c r="CK308" s="807"/>
      <c r="CL308" s="807"/>
      <c r="CM308" s="807"/>
      <c r="CN308" s="807"/>
      <c r="CO308" s="808"/>
      <c r="CR308" s="814"/>
      <c r="CS308" s="814"/>
      <c r="CT308" s="814"/>
      <c r="CU308" s="814"/>
      <c r="CV308" s="814"/>
      <c r="CW308" s="814"/>
      <c r="CX308" s="815"/>
      <c r="DS308" s="809"/>
      <c r="DT308" s="809"/>
      <c r="DU308" s="809"/>
      <c r="DV308" s="809"/>
      <c r="DW308" s="809"/>
      <c r="DX308" s="809"/>
      <c r="DY308" s="809"/>
      <c r="DZ308" s="809"/>
      <c r="EA308" s="809"/>
      <c r="ED308" s="810"/>
      <c r="EE308" s="810"/>
      <c r="EF308" s="810"/>
      <c r="EG308" s="810"/>
      <c r="EH308" s="810"/>
      <c r="EI308" s="810"/>
      <c r="EJ308" s="810"/>
      <c r="EK308" s="810"/>
      <c r="EL308" s="810"/>
      <c r="EM308" s="810"/>
    </row>
    <row r="309" spans="2:143" ht="12" customHeight="1">
      <c r="B309" s="634"/>
      <c r="D309" s="41" t="s">
        <v>476</v>
      </c>
      <c r="F309" s="43">
        <f>1.32-(3*0.33)</f>
        <v>0.33000000000000007</v>
      </c>
      <c r="G309" s="44"/>
      <c r="H309" s="45">
        <v>56</v>
      </c>
      <c r="I309" s="46">
        <f>F309*G306</f>
        <v>1.0230000000000004</v>
      </c>
      <c r="J309" s="47">
        <f t="shared" si="33"/>
        <v>52.78592375366567</v>
      </c>
      <c r="K309" s="796">
        <v>54</v>
      </c>
      <c r="L309" s="514"/>
      <c r="M309" s="797"/>
      <c r="N309" s="798" t="s">
        <v>180</v>
      </c>
      <c r="O309" s="799">
        <f t="shared" si="27"/>
        <v>0</v>
      </c>
      <c r="P309" s="800" t="s">
        <v>446</v>
      </c>
      <c r="Q309" s="840">
        <f t="shared" si="28"/>
        <v>0</v>
      </c>
      <c r="R309" s="802">
        <f t="shared" si="29"/>
        <v>0</v>
      </c>
      <c r="S309" s="841">
        <f t="shared" si="30"/>
        <v>0</v>
      </c>
      <c r="T309" s="804">
        <f t="shared" si="31"/>
        <v>0</v>
      </c>
      <c r="U309" s="49">
        <f t="shared" si="32"/>
        <v>0</v>
      </c>
      <c r="W309" s="811"/>
      <c r="X309" s="811"/>
      <c r="Y309" s="811"/>
      <c r="Z309" s="811"/>
      <c r="AA309" s="811"/>
      <c r="AB309" s="811"/>
      <c r="AC309" s="811"/>
      <c r="AD309" s="811"/>
      <c r="AL309" s="201"/>
      <c r="AM309" s="201"/>
      <c r="AN309" s="201"/>
      <c r="AO309" s="201"/>
      <c r="BK309" s="812"/>
      <c r="BL309" s="812"/>
      <c r="BM309" s="812"/>
      <c r="BN309" s="812"/>
      <c r="BO309" s="812"/>
      <c r="BW309" s="810"/>
      <c r="BX309" s="807"/>
      <c r="BY309" s="807"/>
      <c r="BZ309" s="807"/>
      <c r="CA309" s="807"/>
      <c r="CD309" s="807"/>
      <c r="CE309" s="807"/>
      <c r="CF309" s="807"/>
      <c r="CG309" s="807"/>
      <c r="CH309" s="807"/>
      <c r="CI309" s="807"/>
      <c r="CJ309" s="807"/>
      <c r="CK309" s="807"/>
      <c r="CL309" s="807"/>
      <c r="CM309" s="807"/>
      <c r="CN309" s="807"/>
      <c r="CO309" s="808"/>
      <c r="CR309" s="814"/>
      <c r="CS309" s="814"/>
      <c r="CT309" s="814"/>
      <c r="CU309" s="814"/>
      <c r="CV309" s="814"/>
      <c r="CW309" s="814"/>
      <c r="CX309" s="815"/>
      <c r="DS309" s="809"/>
      <c r="DT309" s="809"/>
      <c r="DU309" s="809"/>
      <c r="DV309" s="809"/>
      <c r="DW309" s="809"/>
      <c r="DX309" s="809"/>
      <c r="DY309" s="809"/>
      <c r="DZ309" s="809"/>
      <c r="EA309" s="809"/>
      <c r="ED309" s="810"/>
      <c r="EE309" s="810"/>
      <c r="EF309" s="810"/>
      <c r="EG309" s="810"/>
      <c r="EH309" s="810"/>
      <c r="EI309" s="810"/>
      <c r="EJ309" s="810"/>
      <c r="EK309" s="810"/>
      <c r="EL309" s="810"/>
      <c r="EM309" s="810"/>
    </row>
    <row r="310" spans="2:143" ht="12" customHeight="1">
      <c r="B310" s="634"/>
      <c r="C310" s="40">
        <v>385</v>
      </c>
      <c r="D310" s="41" t="s">
        <v>477</v>
      </c>
      <c r="E310" s="42">
        <v>16</v>
      </c>
      <c r="F310" s="66">
        <v>1.32</v>
      </c>
      <c r="G310" s="44">
        <v>3.85</v>
      </c>
      <c r="H310" s="45">
        <v>177</v>
      </c>
      <c r="I310" s="46">
        <f>F310*G310</f>
        <v>5.082000000000001</v>
      </c>
      <c r="J310" s="47">
        <f t="shared" si="33"/>
        <v>40.33844942935851</v>
      </c>
      <c r="K310" s="839">
        <v>205</v>
      </c>
      <c r="L310" s="514"/>
      <c r="M310" s="797"/>
      <c r="N310" s="798" t="s">
        <v>180</v>
      </c>
      <c r="O310" s="799">
        <f t="shared" si="27"/>
        <v>0</v>
      </c>
      <c r="P310" s="800" t="s">
        <v>446</v>
      </c>
      <c r="Q310" s="840">
        <f t="shared" si="28"/>
        <v>0</v>
      </c>
      <c r="R310" s="802">
        <f t="shared" si="29"/>
        <v>0</v>
      </c>
      <c r="S310" s="841">
        <f t="shared" si="30"/>
        <v>0</v>
      </c>
      <c r="T310" s="804">
        <f t="shared" si="31"/>
        <v>0</v>
      </c>
      <c r="U310" s="49">
        <f t="shared" si="32"/>
        <v>0</v>
      </c>
      <c r="W310" s="810"/>
      <c r="X310" s="810"/>
      <c r="Y310" s="810"/>
      <c r="Z310" s="810"/>
      <c r="AA310" s="810"/>
      <c r="AB310" s="810"/>
      <c r="AC310" s="810"/>
      <c r="AD310" s="810"/>
      <c r="AL310" s="201"/>
      <c r="AM310" s="201"/>
      <c r="AN310" s="201"/>
      <c r="AO310" s="201"/>
      <c r="BK310" s="812"/>
      <c r="BL310" s="812"/>
      <c r="BM310" s="812"/>
      <c r="BN310" s="812"/>
      <c r="BO310" s="812"/>
      <c r="BW310" s="810"/>
      <c r="BX310" s="807"/>
      <c r="BY310" s="807"/>
      <c r="BZ310" s="807"/>
      <c r="CA310" s="807"/>
      <c r="CD310" s="807"/>
      <c r="CE310" s="807"/>
      <c r="CF310" s="807"/>
      <c r="CG310" s="807"/>
      <c r="CH310" s="807"/>
      <c r="CI310" s="807"/>
      <c r="CJ310" s="807"/>
      <c r="CK310" s="807"/>
      <c r="CL310" s="807"/>
      <c r="CM310" s="807"/>
      <c r="CN310" s="807"/>
      <c r="CO310" s="808"/>
      <c r="CR310" s="814"/>
      <c r="CS310" s="814"/>
      <c r="CT310" s="814"/>
      <c r="CU310" s="814"/>
      <c r="CV310" s="814"/>
      <c r="CW310" s="814"/>
      <c r="CX310" s="815"/>
      <c r="DS310" s="809"/>
      <c r="DT310" s="809"/>
      <c r="DU310" s="809"/>
      <c r="DV310" s="809"/>
      <c r="DW310" s="809"/>
      <c r="DX310" s="809"/>
      <c r="DY310" s="809"/>
      <c r="DZ310" s="809"/>
      <c r="EA310" s="809"/>
      <c r="ED310" s="810"/>
      <c r="EE310" s="810"/>
      <c r="EF310" s="810"/>
      <c r="EG310" s="810"/>
      <c r="EH310" s="810"/>
      <c r="EI310" s="810"/>
      <c r="EJ310" s="810"/>
      <c r="EK310" s="810"/>
      <c r="EL310" s="810"/>
      <c r="EM310" s="810"/>
    </row>
    <row r="311" spans="2:143" ht="12" customHeight="1">
      <c r="B311" s="634"/>
      <c r="C311" s="5"/>
      <c r="D311" s="41" t="s">
        <v>478</v>
      </c>
      <c r="E311" s="3"/>
      <c r="F311" s="43">
        <f>1.32-(1*0.33)</f>
        <v>0.99</v>
      </c>
      <c r="G311" s="44"/>
      <c r="H311" s="45">
        <v>136</v>
      </c>
      <c r="I311" s="46">
        <f>F311*G310</f>
        <v>3.8115</v>
      </c>
      <c r="J311" s="47">
        <f t="shared" si="33"/>
        <v>40.92876820149547</v>
      </c>
      <c r="K311" s="796">
        <v>156</v>
      </c>
      <c r="L311" s="514"/>
      <c r="M311" s="797"/>
      <c r="N311" s="798" t="s">
        <v>180</v>
      </c>
      <c r="O311" s="799">
        <f t="shared" si="27"/>
        <v>0</v>
      </c>
      <c r="P311" s="800" t="s">
        <v>446</v>
      </c>
      <c r="Q311" s="840">
        <f t="shared" si="28"/>
        <v>0</v>
      </c>
      <c r="R311" s="802">
        <f t="shared" si="29"/>
        <v>0</v>
      </c>
      <c r="S311" s="841">
        <f t="shared" si="30"/>
        <v>0</v>
      </c>
      <c r="T311" s="804">
        <f t="shared" si="31"/>
        <v>0</v>
      </c>
      <c r="U311" s="49">
        <f t="shared" si="32"/>
        <v>0</v>
      </c>
      <c r="W311" s="811"/>
      <c r="X311" s="811"/>
      <c r="Y311" s="811"/>
      <c r="Z311" s="811"/>
      <c r="AA311" s="811"/>
      <c r="AB311" s="811"/>
      <c r="AC311" s="811"/>
      <c r="AD311" s="811"/>
      <c r="AL311" s="201"/>
      <c r="AM311" s="201"/>
      <c r="AN311" s="201"/>
      <c r="AO311" s="201"/>
      <c r="BK311" s="812"/>
      <c r="BL311" s="812"/>
      <c r="BM311" s="812"/>
      <c r="BN311" s="812"/>
      <c r="BO311" s="812"/>
      <c r="BW311" s="810"/>
      <c r="BX311" s="807"/>
      <c r="BY311" s="807"/>
      <c r="BZ311" s="807"/>
      <c r="CA311" s="807"/>
      <c r="CD311" s="807"/>
      <c r="CE311" s="807"/>
      <c r="CF311" s="807"/>
      <c r="CG311" s="807"/>
      <c r="CH311" s="807"/>
      <c r="CI311" s="807"/>
      <c r="CJ311" s="807"/>
      <c r="CK311" s="807"/>
      <c r="CL311" s="807"/>
      <c r="CM311" s="807"/>
      <c r="CN311" s="807"/>
      <c r="CO311" s="808"/>
      <c r="CR311" s="814"/>
      <c r="CS311" s="814"/>
      <c r="CT311" s="814"/>
      <c r="CU311" s="814"/>
      <c r="CV311" s="814"/>
      <c r="CW311" s="814"/>
      <c r="CX311" s="815"/>
      <c r="DS311" s="809"/>
      <c r="DT311" s="809"/>
      <c r="DU311" s="809"/>
      <c r="DV311" s="809"/>
      <c r="DW311" s="809"/>
      <c r="DX311" s="809"/>
      <c r="DY311" s="809"/>
      <c r="DZ311" s="809"/>
      <c r="EA311" s="809"/>
      <c r="ED311" s="810"/>
      <c r="EE311" s="810"/>
      <c r="EF311" s="810"/>
      <c r="EG311" s="810"/>
      <c r="EH311" s="810"/>
      <c r="EI311" s="810"/>
      <c r="EJ311" s="810"/>
      <c r="EK311" s="810"/>
      <c r="EL311" s="810"/>
      <c r="EM311" s="810"/>
    </row>
    <row r="312" spans="2:143" ht="12" customHeight="1">
      <c r="B312" s="634"/>
      <c r="C312" s="5"/>
      <c r="D312" s="41" t="s">
        <v>479</v>
      </c>
      <c r="E312" s="3"/>
      <c r="F312" s="43">
        <f>1.32-(2*0.33)</f>
        <v>0.66</v>
      </c>
      <c r="G312" s="44"/>
      <c r="H312" s="45">
        <v>95</v>
      </c>
      <c r="I312" s="46">
        <f>F312*G310</f>
        <v>2.5410000000000004</v>
      </c>
      <c r="J312" s="47">
        <f t="shared" si="33"/>
        <v>42.10940574576938</v>
      </c>
      <c r="K312" s="796">
        <v>107</v>
      </c>
      <c r="L312" s="514"/>
      <c r="M312" s="797"/>
      <c r="N312" s="798" t="s">
        <v>180</v>
      </c>
      <c r="O312" s="799">
        <f t="shared" si="27"/>
        <v>0</v>
      </c>
      <c r="P312" s="800" t="s">
        <v>446</v>
      </c>
      <c r="Q312" s="840">
        <f t="shared" si="28"/>
        <v>0</v>
      </c>
      <c r="R312" s="802">
        <f t="shared" si="29"/>
        <v>0</v>
      </c>
      <c r="S312" s="841">
        <f t="shared" si="30"/>
        <v>0</v>
      </c>
      <c r="T312" s="804">
        <f t="shared" si="31"/>
        <v>0</v>
      </c>
      <c r="U312" s="49">
        <f t="shared" si="32"/>
        <v>0</v>
      </c>
      <c r="W312" s="811"/>
      <c r="X312" s="811"/>
      <c r="Y312" s="811"/>
      <c r="Z312" s="811"/>
      <c r="AA312" s="811"/>
      <c r="AB312" s="811"/>
      <c r="AC312" s="811"/>
      <c r="AD312" s="811"/>
      <c r="AL312" s="201"/>
      <c r="AM312" s="201"/>
      <c r="AN312" s="201"/>
      <c r="AO312" s="201"/>
      <c r="BK312" s="812"/>
      <c r="BL312" s="812"/>
      <c r="BM312" s="812"/>
      <c r="BN312" s="812"/>
      <c r="BO312" s="812"/>
      <c r="BW312" s="810"/>
      <c r="BX312" s="807"/>
      <c r="BY312" s="807"/>
      <c r="BZ312" s="807"/>
      <c r="CA312" s="807"/>
      <c r="CD312" s="807"/>
      <c r="CE312" s="807"/>
      <c r="CF312" s="807"/>
      <c r="CG312" s="807"/>
      <c r="CH312" s="807"/>
      <c r="CI312" s="807"/>
      <c r="CJ312" s="807"/>
      <c r="CK312" s="807"/>
      <c r="CL312" s="807"/>
      <c r="CM312" s="807"/>
      <c r="CN312" s="807"/>
      <c r="CO312" s="808"/>
      <c r="CR312" s="814"/>
      <c r="CS312" s="814"/>
      <c r="CT312" s="814"/>
      <c r="CU312" s="814"/>
      <c r="CV312" s="814"/>
      <c r="CW312" s="814"/>
      <c r="CX312" s="815"/>
      <c r="DS312" s="809"/>
      <c r="DT312" s="809"/>
      <c r="DU312" s="809"/>
      <c r="DV312" s="809"/>
      <c r="DW312" s="809"/>
      <c r="DX312" s="809"/>
      <c r="DY312" s="809"/>
      <c r="DZ312" s="809"/>
      <c r="EA312" s="809"/>
      <c r="ED312" s="810"/>
      <c r="EE312" s="810"/>
      <c r="EF312" s="810"/>
      <c r="EG312" s="810"/>
      <c r="EH312" s="810"/>
      <c r="EI312" s="810"/>
      <c r="EJ312" s="810"/>
      <c r="EK312" s="810"/>
      <c r="EL312" s="810"/>
      <c r="EM312" s="810"/>
    </row>
    <row r="313" spans="2:143" ht="12" customHeight="1">
      <c r="B313" s="634"/>
      <c r="D313" s="41" t="s">
        <v>480</v>
      </c>
      <c r="F313" s="43">
        <f>1.32-(3*0.33)</f>
        <v>0.33000000000000007</v>
      </c>
      <c r="G313" s="44"/>
      <c r="H313" s="45">
        <v>69</v>
      </c>
      <c r="I313" s="46">
        <f>F313*G310</f>
        <v>1.2705000000000004</v>
      </c>
      <c r="J313" s="47">
        <f t="shared" si="33"/>
        <v>50.37386855568672</v>
      </c>
      <c r="K313" s="796">
        <v>64</v>
      </c>
      <c r="L313" s="514"/>
      <c r="M313" s="797"/>
      <c r="N313" s="798" t="s">
        <v>180</v>
      </c>
      <c r="O313" s="799">
        <f t="shared" si="27"/>
        <v>0</v>
      </c>
      <c r="P313" s="800" t="s">
        <v>446</v>
      </c>
      <c r="Q313" s="840">
        <f t="shared" si="28"/>
        <v>0</v>
      </c>
      <c r="R313" s="802">
        <f t="shared" si="29"/>
        <v>0</v>
      </c>
      <c r="S313" s="841">
        <f t="shared" si="30"/>
        <v>0</v>
      </c>
      <c r="T313" s="804">
        <f t="shared" si="31"/>
        <v>0</v>
      </c>
      <c r="U313" s="49">
        <f t="shared" si="32"/>
        <v>0</v>
      </c>
      <c r="W313" s="811"/>
      <c r="X313" s="811"/>
      <c r="Y313" s="811"/>
      <c r="Z313" s="811"/>
      <c r="AA313" s="811"/>
      <c r="AB313" s="811"/>
      <c r="AC313" s="811"/>
      <c r="AD313" s="811"/>
      <c r="AL313" s="201"/>
      <c r="AM313" s="201"/>
      <c r="AN313" s="201"/>
      <c r="AO313" s="201"/>
      <c r="BK313" s="812"/>
      <c r="BL313" s="812"/>
      <c r="BM313" s="812"/>
      <c r="BN313" s="812"/>
      <c r="BO313" s="812"/>
      <c r="BW313" s="810"/>
      <c r="BX313" s="807"/>
      <c r="BY313" s="807"/>
      <c r="BZ313" s="807"/>
      <c r="CA313" s="807"/>
      <c r="CD313" s="807"/>
      <c r="CE313" s="807"/>
      <c r="CF313" s="807"/>
      <c r="CG313" s="807"/>
      <c r="CH313" s="807"/>
      <c r="CI313" s="807"/>
      <c r="CJ313" s="807"/>
      <c r="CK313" s="807"/>
      <c r="CL313" s="807"/>
      <c r="CM313" s="807"/>
      <c r="CN313" s="807"/>
      <c r="CO313" s="808"/>
      <c r="CR313" s="814"/>
      <c r="CS313" s="814"/>
      <c r="CT313" s="814"/>
      <c r="CU313" s="814"/>
      <c r="CV313" s="814"/>
      <c r="CW313" s="814"/>
      <c r="CX313" s="815"/>
      <c r="DS313" s="809"/>
      <c r="DT313" s="809"/>
      <c r="DU313" s="809"/>
      <c r="DV313" s="809"/>
      <c r="DW313" s="809"/>
      <c r="DX313" s="809"/>
      <c r="DY313" s="809"/>
      <c r="DZ313" s="809"/>
      <c r="EA313" s="809"/>
      <c r="ED313" s="810"/>
      <c r="EE313" s="810"/>
      <c r="EF313" s="810"/>
      <c r="EG313" s="810"/>
      <c r="EH313" s="810"/>
      <c r="EI313" s="810"/>
      <c r="EJ313" s="810"/>
      <c r="EK313" s="810"/>
      <c r="EL313" s="810"/>
      <c r="EM313" s="810"/>
    </row>
    <row r="314" spans="2:143" ht="12" customHeight="1">
      <c r="B314" s="634"/>
      <c r="C314" s="40">
        <v>510</v>
      </c>
      <c r="D314" s="41" t="s">
        <v>481</v>
      </c>
      <c r="E314" s="42">
        <v>16</v>
      </c>
      <c r="F314" s="66">
        <v>1.32</v>
      </c>
      <c r="G314" s="44">
        <v>5.1</v>
      </c>
      <c r="H314" s="45">
        <v>230</v>
      </c>
      <c r="I314" s="46">
        <f>F314*G314</f>
        <v>6.732</v>
      </c>
      <c r="J314" s="47">
        <f t="shared" si="33"/>
        <v>38.32442067736185</v>
      </c>
      <c r="K314" s="839">
        <v>258</v>
      </c>
      <c r="L314" s="514"/>
      <c r="M314" s="797"/>
      <c r="N314" s="798" t="s">
        <v>180</v>
      </c>
      <c r="O314" s="799">
        <f t="shared" si="27"/>
        <v>0</v>
      </c>
      <c r="P314" s="800" t="s">
        <v>446</v>
      </c>
      <c r="Q314" s="840">
        <f t="shared" si="28"/>
        <v>0</v>
      </c>
      <c r="R314" s="802">
        <f t="shared" si="29"/>
        <v>0</v>
      </c>
      <c r="S314" s="841">
        <f t="shared" si="30"/>
        <v>0</v>
      </c>
      <c r="T314" s="804">
        <f t="shared" si="31"/>
        <v>0</v>
      </c>
      <c r="U314" s="49">
        <f t="shared" si="32"/>
        <v>0</v>
      </c>
      <c r="W314" s="810"/>
      <c r="X314" s="810"/>
      <c r="Y314" s="810"/>
      <c r="Z314" s="810"/>
      <c r="AA314" s="810"/>
      <c r="AB314" s="810"/>
      <c r="AC314" s="810"/>
      <c r="AD314" s="810"/>
      <c r="AL314" s="201"/>
      <c r="AM314" s="201"/>
      <c r="AN314" s="201"/>
      <c r="AO314" s="201"/>
      <c r="BK314" s="812"/>
      <c r="BL314" s="812"/>
      <c r="BM314" s="812"/>
      <c r="BN314" s="812"/>
      <c r="BO314" s="812"/>
      <c r="BW314" s="810"/>
      <c r="BX314" s="807"/>
      <c r="BY314" s="807"/>
      <c r="BZ314" s="807"/>
      <c r="CA314" s="807"/>
      <c r="CD314" s="807"/>
      <c r="CE314" s="807"/>
      <c r="CF314" s="807"/>
      <c r="CG314" s="807"/>
      <c r="CH314" s="807"/>
      <c r="CI314" s="807"/>
      <c r="CJ314" s="807"/>
      <c r="CK314" s="807"/>
      <c r="CL314" s="807"/>
      <c r="CM314" s="807"/>
      <c r="CN314" s="807"/>
      <c r="CO314" s="808"/>
      <c r="CR314" s="814"/>
      <c r="CS314" s="814"/>
      <c r="CT314" s="814"/>
      <c r="CU314" s="814"/>
      <c r="CV314" s="814"/>
      <c r="CW314" s="814"/>
      <c r="CX314" s="815"/>
      <c r="DS314" s="809"/>
      <c r="DT314" s="809"/>
      <c r="DU314" s="809"/>
      <c r="DV314" s="809"/>
      <c r="DW314" s="809"/>
      <c r="DX314" s="809"/>
      <c r="DY314" s="809"/>
      <c r="DZ314" s="809"/>
      <c r="EA314" s="809"/>
      <c r="ED314" s="810"/>
      <c r="EE314" s="810"/>
      <c r="EF314" s="810"/>
      <c r="EG314" s="810"/>
      <c r="EH314" s="810"/>
      <c r="EI314" s="810"/>
      <c r="EJ314" s="810"/>
      <c r="EK314" s="810"/>
      <c r="EL314" s="810"/>
      <c r="EM314" s="810"/>
    </row>
    <row r="315" spans="2:143" ht="12" customHeight="1">
      <c r="B315" s="634"/>
      <c r="C315" s="5"/>
      <c r="D315" s="41" t="s">
        <v>482</v>
      </c>
      <c r="E315" s="3"/>
      <c r="F315" s="43">
        <f>1.32-(1*0.33)</f>
        <v>0.99</v>
      </c>
      <c r="G315" s="44"/>
      <c r="H315" s="45">
        <v>177</v>
      </c>
      <c r="I315" s="46">
        <f>F315*G314</f>
        <v>5.0489999999999995</v>
      </c>
      <c r="J315" s="47">
        <f t="shared" si="33"/>
        <v>38.819568231332944</v>
      </c>
      <c r="K315" s="796">
        <v>196</v>
      </c>
      <c r="L315" s="514"/>
      <c r="M315" s="797"/>
      <c r="N315" s="798" t="s">
        <v>180</v>
      </c>
      <c r="O315" s="799">
        <f t="shared" si="27"/>
        <v>0</v>
      </c>
      <c r="P315" s="800" t="s">
        <v>446</v>
      </c>
      <c r="Q315" s="840">
        <f t="shared" si="28"/>
        <v>0</v>
      </c>
      <c r="R315" s="802">
        <f t="shared" si="29"/>
        <v>0</v>
      </c>
      <c r="S315" s="841">
        <f t="shared" si="30"/>
        <v>0</v>
      </c>
      <c r="T315" s="804">
        <f t="shared" si="31"/>
        <v>0</v>
      </c>
      <c r="U315" s="49">
        <f t="shared" si="32"/>
        <v>0</v>
      </c>
      <c r="W315" s="811"/>
      <c r="X315" s="811"/>
      <c r="Y315" s="811"/>
      <c r="Z315" s="811"/>
      <c r="AA315" s="811"/>
      <c r="AB315" s="811"/>
      <c r="AC315" s="811"/>
      <c r="AD315" s="811"/>
      <c r="AL315" s="201"/>
      <c r="AM315" s="201"/>
      <c r="AN315" s="201"/>
      <c r="AO315" s="201"/>
      <c r="BK315" s="812"/>
      <c r="BL315" s="812"/>
      <c r="BM315" s="812"/>
      <c r="BN315" s="812"/>
      <c r="BO315" s="812"/>
      <c r="BW315" s="810"/>
      <c r="BX315" s="807"/>
      <c r="BY315" s="807"/>
      <c r="BZ315" s="807"/>
      <c r="CA315" s="807"/>
      <c r="CD315" s="807"/>
      <c r="CE315" s="807"/>
      <c r="CF315" s="807"/>
      <c r="CG315" s="807"/>
      <c r="CH315" s="807"/>
      <c r="CI315" s="807"/>
      <c r="CJ315" s="807"/>
      <c r="CK315" s="807"/>
      <c r="CL315" s="807"/>
      <c r="CM315" s="807"/>
      <c r="CN315" s="807"/>
      <c r="CO315" s="808"/>
      <c r="CR315" s="814"/>
      <c r="CS315" s="814"/>
      <c r="CT315" s="814"/>
      <c r="CU315" s="814"/>
      <c r="CV315" s="814"/>
      <c r="CW315" s="814"/>
      <c r="CX315" s="815"/>
      <c r="DS315" s="809"/>
      <c r="DT315" s="809"/>
      <c r="DU315" s="809"/>
      <c r="DV315" s="809"/>
      <c r="DW315" s="809"/>
      <c r="DX315" s="809"/>
      <c r="DY315" s="809"/>
      <c r="DZ315" s="809"/>
      <c r="EA315" s="809"/>
      <c r="ED315" s="810"/>
      <c r="EE315" s="810"/>
      <c r="EF315" s="810"/>
      <c r="EG315" s="810"/>
      <c r="EH315" s="810"/>
      <c r="EI315" s="810"/>
      <c r="EJ315" s="810"/>
      <c r="EK315" s="810"/>
      <c r="EL315" s="810"/>
      <c r="EM315" s="810"/>
    </row>
    <row r="316" spans="2:143" ht="12" customHeight="1">
      <c r="B316" s="634"/>
      <c r="C316" s="5"/>
      <c r="D316" s="41" t="s">
        <v>483</v>
      </c>
      <c r="E316" s="3"/>
      <c r="F316" s="43">
        <f>1.32-(2*0.33)</f>
        <v>0.66</v>
      </c>
      <c r="G316" s="44"/>
      <c r="H316" s="45">
        <v>124</v>
      </c>
      <c r="I316" s="46">
        <f>F316*G314</f>
        <v>3.366</v>
      </c>
      <c r="J316" s="47">
        <f t="shared" si="33"/>
        <v>40.106951871657756</v>
      </c>
      <c r="K316" s="796">
        <v>135</v>
      </c>
      <c r="L316" s="514"/>
      <c r="M316" s="797"/>
      <c r="N316" s="798" t="s">
        <v>180</v>
      </c>
      <c r="O316" s="799">
        <f t="shared" si="27"/>
        <v>0</v>
      </c>
      <c r="P316" s="800" t="s">
        <v>446</v>
      </c>
      <c r="Q316" s="840">
        <f t="shared" si="28"/>
        <v>0</v>
      </c>
      <c r="R316" s="802">
        <f t="shared" si="29"/>
        <v>0</v>
      </c>
      <c r="S316" s="841">
        <f t="shared" si="30"/>
        <v>0</v>
      </c>
      <c r="T316" s="804">
        <f t="shared" si="31"/>
        <v>0</v>
      </c>
      <c r="U316" s="49">
        <f t="shared" si="32"/>
        <v>0</v>
      </c>
      <c r="W316" s="811"/>
      <c r="X316" s="811"/>
      <c r="Y316" s="811"/>
      <c r="Z316" s="811"/>
      <c r="AA316" s="811"/>
      <c r="AB316" s="811"/>
      <c r="AC316" s="811"/>
      <c r="AD316" s="811"/>
      <c r="AL316" s="201"/>
      <c r="AM316" s="201"/>
      <c r="AN316" s="201"/>
      <c r="AO316" s="201"/>
      <c r="BK316" s="812"/>
      <c r="BL316" s="812"/>
      <c r="BM316" s="812"/>
      <c r="BN316" s="812"/>
      <c r="BO316" s="812"/>
      <c r="BW316" s="810"/>
      <c r="BX316" s="807"/>
      <c r="BY316" s="807"/>
      <c r="BZ316" s="807"/>
      <c r="CA316" s="807"/>
      <c r="CD316" s="807"/>
      <c r="CE316" s="807"/>
      <c r="CF316" s="807"/>
      <c r="CG316" s="807"/>
      <c r="CH316" s="807"/>
      <c r="CI316" s="807"/>
      <c r="CJ316" s="807"/>
      <c r="CK316" s="807"/>
      <c r="CL316" s="807"/>
      <c r="CM316" s="807"/>
      <c r="CN316" s="807"/>
      <c r="CO316" s="808"/>
      <c r="CR316" s="814"/>
      <c r="CS316" s="814"/>
      <c r="CT316" s="814"/>
      <c r="CU316" s="814"/>
      <c r="CV316" s="814"/>
      <c r="CW316" s="814"/>
      <c r="CX316" s="815"/>
      <c r="DS316" s="809"/>
      <c r="DT316" s="809"/>
      <c r="DU316" s="809"/>
      <c r="DV316" s="809"/>
      <c r="DW316" s="809"/>
      <c r="DX316" s="809"/>
      <c r="DY316" s="809"/>
      <c r="DZ316" s="809"/>
      <c r="EA316" s="809"/>
      <c r="ED316" s="810"/>
      <c r="EE316" s="810"/>
      <c r="EF316" s="810"/>
      <c r="EG316" s="810"/>
      <c r="EH316" s="810"/>
      <c r="EI316" s="810"/>
      <c r="EJ316" s="810"/>
      <c r="EK316" s="810"/>
      <c r="EL316" s="810"/>
      <c r="EM316" s="810"/>
    </row>
    <row r="317" spans="2:143" ht="12" customHeight="1">
      <c r="B317" s="634"/>
      <c r="D317" s="41" t="s">
        <v>484</v>
      </c>
      <c r="F317" s="43">
        <f>1.32-(3*0.33)</f>
        <v>0.33000000000000007</v>
      </c>
      <c r="G317" s="44"/>
      <c r="H317" s="45">
        <v>90</v>
      </c>
      <c r="I317" s="46">
        <f>F317*G314</f>
        <v>1.6830000000000003</v>
      </c>
      <c r="J317" s="47">
        <f t="shared" si="33"/>
        <v>48.128342245989295</v>
      </c>
      <c r="K317" s="796">
        <v>81</v>
      </c>
      <c r="L317" s="514"/>
      <c r="M317" s="797"/>
      <c r="N317" s="798" t="s">
        <v>180</v>
      </c>
      <c r="O317" s="799">
        <f t="shared" si="27"/>
        <v>0</v>
      </c>
      <c r="P317" s="800" t="s">
        <v>446</v>
      </c>
      <c r="Q317" s="840">
        <f t="shared" si="28"/>
        <v>0</v>
      </c>
      <c r="R317" s="802">
        <f t="shared" si="29"/>
        <v>0</v>
      </c>
      <c r="S317" s="841">
        <f t="shared" si="30"/>
        <v>0</v>
      </c>
      <c r="T317" s="804">
        <f t="shared" si="31"/>
        <v>0</v>
      </c>
      <c r="U317" s="49">
        <f t="shared" si="32"/>
        <v>0</v>
      </c>
      <c r="W317" s="811"/>
      <c r="X317" s="811"/>
      <c r="Y317" s="811"/>
      <c r="Z317" s="811"/>
      <c r="AA317" s="811"/>
      <c r="AB317" s="811"/>
      <c r="AC317" s="811"/>
      <c r="AD317" s="811"/>
      <c r="AL317" s="201"/>
      <c r="AM317" s="201"/>
      <c r="AN317" s="201"/>
      <c r="AO317" s="201"/>
      <c r="BK317" s="812"/>
      <c r="BL317" s="812"/>
      <c r="BM317" s="812"/>
      <c r="BN317" s="812"/>
      <c r="BO317" s="812"/>
      <c r="BW317" s="810"/>
      <c r="BX317" s="807"/>
      <c r="BY317" s="807"/>
      <c r="BZ317" s="807"/>
      <c r="CA317" s="807"/>
      <c r="CD317" s="807"/>
      <c r="CE317" s="807"/>
      <c r="CF317" s="807"/>
      <c r="CG317" s="807"/>
      <c r="CH317" s="807"/>
      <c r="CI317" s="807"/>
      <c r="CJ317" s="807"/>
      <c r="CK317" s="807"/>
      <c r="CL317" s="807"/>
      <c r="CM317" s="807"/>
      <c r="CN317" s="807"/>
      <c r="CO317" s="808"/>
      <c r="CR317" s="814"/>
      <c r="CS317" s="814"/>
      <c r="CT317" s="814"/>
      <c r="CU317" s="814"/>
      <c r="CV317" s="814"/>
      <c r="CW317" s="814"/>
      <c r="CX317" s="815"/>
      <c r="DS317" s="809"/>
      <c r="DT317" s="809"/>
      <c r="DU317" s="809"/>
      <c r="DV317" s="809"/>
      <c r="DW317" s="809"/>
      <c r="DX317" s="809"/>
      <c r="DY317" s="809"/>
      <c r="DZ317" s="809"/>
      <c r="EA317" s="809"/>
      <c r="ED317" s="810"/>
      <c r="EE317" s="810"/>
      <c r="EF317" s="810"/>
      <c r="EG317" s="810"/>
      <c r="EH317" s="810"/>
      <c r="EI317" s="810"/>
      <c r="EJ317" s="810"/>
      <c r="EK317" s="810"/>
      <c r="EL317" s="810"/>
      <c r="EM317" s="810"/>
    </row>
    <row r="318" spans="2:143" ht="12" customHeight="1">
      <c r="B318" s="634"/>
      <c r="C318" s="40"/>
      <c r="D318" s="40"/>
      <c r="E318" s="40"/>
      <c r="F318" s="40"/>
      <c r="G318" s="184"/>
      <c r="H318" s="40"/>
      <c r="I318" s="184"/>
      <c r="J318" s="40"/>
      <c r="K318" s="41"/>
      <c r="L318" s="37"/>
      <c r="M318" s="37"/>
      <c r="N318" s="181"/>
      <c r="O318" s="1091">
        <f>SUM(O298:O317)</f>
        <v>0</v>
      </c>
      <c r="P318" s="181"/>
      <c r="Q318" s="185"/>
      <c r="R318" s="41"/>
      <c r="S318" s="185"/>
      <c r="T318" s="41"/>
      <c r="V318" s="811"/>
      <c r="W318" s="811"/>
      <c r="X318" s="811"/>
      <c r="Y318" s="811"/>
      <c r="Z318" s="811"/>
      <c r="AA318" s="811"/>
      <c r="AB318" s="811"/>
      <c r="AC318" s="811"/>
      <c r="AD318" s="811"/>
      <c r="AE318" s="190"/>
      <c r="AF318" s="812"/>
      <c r="AG318" s="187"/>
      <c r="AH318" s="187"/>
      <c r="AI318" s="187"/>
      <c r="AJ318" s="187"/>
      <c r="AK318" s="187"/>
      <c r="AL318" s="187"/>
      <c r="AM318" s="187"/>
      <c r="AN318" s="187"/>
      <c r="AO318" s="187"/>
      <c r="BK318" s="812"/>
      <c r="BL318" s="812"/>
      <c r="BM318" s="812"/>
      <c r="BN318" s="812"/>
      <c r="BO318" s="812"/>
      <c r="BP318" s="813"/>
      <c r="BQ318" s="813"/>
      <c r="BR318" s="813"/>
      <c r="BS318" s="813"/>
      <c r="BT318" s="813"/>
      <c r="BU318" s="806"/>
      <c r="BV318" s="806"/>
      <c r="BW318" s="806"/>
      <c r="BX318" s="806"/>
      <c r="BY318" s="806"/>
      <c r="BZ318" s="806"/>
      <c r="CA318" s="806"/>
      <c r="CB318" s="805"/>
      <c r="CC318" s="805"/>
      <c r="CD318" s="805"/>
      <c r="CE318" s="805"/>
      <c r="CF318" s="814"/>
      <c r="CG318" s="814"/>
      <c r="CH318" s="814"/>
      <c r="CI318" s="814"/>
      <c r="CJ318" s="814"/>
      <c r="CK318" s="814"/>
      <c r="CL318" s="814"/>
      <c r="CM318" s="814"/>
      <c r="CN318" s="814"/>
      <c r="CO318" s="814"/>
      <c r="CP318" s="814"/>
      <c r="CQ318" s="814"/>
      <c r="CR318" s="814"/>
      <c r="CS318" s="814"/>
      <c r="CT318" s="814"/>
      <c r="CU318" s="814"/>
      <c r="CV318" s="814"/>
      <c r="CW318" s="814"/>
      <c r="CX318" s="815"/>
      <c r="CY318" s="807"/>
      <c r="CZ318" s="807"/>
      <c r="DA318" s="807"/>
      <c r="DB318" s="807"/>
      <c r="DC318" s="807"/>
      <c r="DD318" s="807"/>
      <c r="DE318" s="807"/>
      <c r="DF318" s="807"/>
      <c r="DG318" s="807"/>
      <c r="DH318" s="807"/>
      <c r="DI318" s="807"/>
      <c r="DJ318" s="807"/>
      <c r="DK318" s="807"/>
      <c r="DL318" s="807"/>
      <c r="DM318" s="807"/>
      <c r="DN318" s="807"/>
      <c r="DO318" s="807"/>
      <c r="DP318" s="807"/>
      <c r="DQ318" s="808"/>
      <c r="DR318" s="809"/>
      <c r="DS318" s="809"/>
      <c r="DT318" s="809"/>
      <c r="DU318" s="809"/>
      <c r="DV318" s="809"/>
      <c r="DW318" s="809"/>
      <c r="DX318" s="809"/>
      <c r="DY318" s="809"/>
      <c r="DZ318" s="809"/>
      <c r="EA318" s="809"/>
      <c r="EB318" s="810"/>
      <c r="EC318" s="810"/>
      <c r="ED318" s="810"/>
      <c r="EE318" s="810"/>
      <c r="EF318" s="810"/>
      <c r="EG318" s="810"/>
      <c r="EH318" s="810"/>
      <c r="EI318" s="810"/>
      <c r="EJ318" s="810"/>
      <c r="EK318" s="810"/>
      <c r="EL318" s="810"/>
      <c r="EM318" s="810"/>
    </row>
    <row r="319" spans="2:72" ht="6.75" customHeight="1">
      <c r="B319" s="222"/>
      <c r="C319" s="223"/>
      <c r="D319" s="223"/>
      <c r="E319" s="223"/>
      <c r="F319" s="223"/>
      <c r="G319" s="224"/>
      <c r="H319" s="223"/>
      <c r="I319" s="224"/>
      <c r="J319" s="223"/>
      <c r="K319" s="84"/>
      <c r="L319" s="93"/>
      <c r="M319" s="93"/>
      <c r="N319" s="84"/>
      <c r="O319" s="225"/>
      <c r="P319" s="226"/>
      <c r="Q319" s="225"/>
      <c r="R319" s="84"/>
      <c r="S319" s="225"/>
      <c r="T319" s="84"/>
      <c r="V319" s="187"/>
      <c r="W319" s="187"/>
      <c r="X319" s="188"/>
      <c r="Y319" s="188"/>
      <c r="Z319" s="188"/>
      <c r="AA319" s="188"/>
      <c r="AB319" s="188"/>
      <c r="AC319" s="188"/>
      <c r="AD319" s="188"/>
      <c r="AE319" s="188"/>
      <c r="AF319" s="188"/>
      <c r="AG319" s="187"/>
      <c r="AH319" s="187"/>
      <c r="AI319" s="187"/>
      <c r="AJ319" s="187"/>
      <c r="AK319" s="187"/>
      <c r="AL319" s="187"/>
      <c r="AM319" s="187"/>
      <c r="AN319" s="187"/>
      <c r="AO319" s="187"/>
      <c r="AP319" s="189"/>
      <c r="AQ319" s="189"/>
      <c r="AR319" s="189"/>
      <c r="AS319" s="189"/>
      <c r="AT319" s="189"/>
      <c r="AU319" s="189"/>
      <c r="AV319" s="189"/>
      <c r="AW319" s="189"/>
      <c r="AX319" s="811"/>
      <c r="AY319" s="811"/>
      <c r="AZ319" s="811"/>
      <c r="BA319" s="811"/>
      <c r="BB319" s="811"/>
      <c r="BC319" s="811"/>
      <c r="BD319" s="811"/>
      <c r="BE319" s="811"/>
      <c r="BF319" s="811"/>
      <c r="BG319" s="811"/>
      <c r="BH319" s="811"/>
      <c r="BP319" s="141"/>
      <c r="BQ319" s="141"/>
      <c r="BR319" s="141"/>
      <c r="BS319" s="141"/>
      <c r="BT319" s="141"/>
    </row>
    <row r="320" spans="1:72" ht="12" customHeight="1">
      <c r="A320" s="564" t="s">
        <v>721</v>
      </c>
      <c r="B320" s="227"/>
      <c r="C320" s="40"/>
      <c r="D320" s="40"/>
      <c r="E320" s="40"/>
      <c r="F320" s="40"/>
      <c r="G320" s="184"/>
      <c r="H320" s="40"/>
      <c r="I320" s="512"/>
      <c r="J320" s="736" t="s">
        <v>720</v>
      </c>
      <c r="K320" s="512"/>
      <c r="L320" s="37"/>
      <c r="M320" s="37"/>
      <c r="N320" s="41"/>
      <c r="O320" s="185"/>
      <c r="P320" s="186"/>
      <c r="Q320" s="185"/>
      <c r="R320" s="41"/>
      <c r="S320" s="185"/>
      <c r="T320" s="41"/>
      <c r="V320" s="187"/>
      <c r="W320" s="187"/>
      <c r="X320" s="188"/>
      <c r="Y320" s="188"/>
      <c r="Z320" s="188"/>
      <c r="AA320" s="188"/>
      <c r="AB320" s="188"/>
      <c r="AC320" s="188"/>
      <c r="AD320" s="188"/>
      <c r="AE320" s="188"/>
      <c r="AF320" s="188"/>
      <c r="AG320" s="187"/>
      <c r="AH320" s="187"/>
      <c r="AI320" s="187"/>
      <c r="AJ320" s="187"/>
      <c r="AK320" s="187"/>
      <c r="AL320" s="187"/>
      <c r="AM320" s="187"/>
      <c r="AN320" s="187"/>
      <c r="AO320" s="187"/>
      <c r="AP320" s="189"/>
      <c r="AQ320" s="189"/>
      <c r="AR320" s="189"/>
      <c r="AS320" s="189"/>
      <c r="AT320" s="189"/>
      <c r="AU320" s="189"/>
      <c r="AV320" s="189"/>
      <c r="AW320" s="189"/>
      <c r="AX320" s="811"/>
      <c r="AY320" s="811"/>
      <c r="AZ320" s="811"/>
      <c r="BA320" s="811"/>
      <c r="BB320" s="811"/>
      <c r="BC320" s="811"/>
      <c r="BD320" s="811"/>
      <c r="BE320" s="811"/>
      <c r="BF320" s="811"/>
      <c r="BG320" s="811"/>
      <c r="BH320" s="811"/>
      <c r="BP320" s="141"/>
      <c r="BQ320" s="141"/>
      <c r="BR320" s="141"/>
      <c r="BS320" s="141"/>
      <c r="BT320" s="141"/>
    </row>
    <row r="321" spans="2:72" ht="12" customHeight="1">
      <c r="B321" s="227"/>
      <c r="C321" s="40"/>
      <c r="D321" s="40"/>
      <c r="E321" s="40"/>
      <c r="F321" s="40"/>
      <c r="G321" s="184"/>
      <c r="H321" s="40"/>
      <c r="I321" s="184"/>
      <c r="J321" s="40"/>
      <c r="K321" s="41"/>
      <c r="L321" s="37"/>
      <c r="M321" s="37"/>
      <c r="N321" s="41"/>
      <c r="O321" s="185"/>
      <c r="P321" s="186"/>
      <c r="Q321" s="185"/>
      <c r="R321" s="41"/>
      <c r="S321" s="185"/>
      <c r="T321" s="41"/>
      <c r="V321" s="187"/>
      <c r="W321" s="187"/>
      <c r="X321" s="188"/>
      <c r="Y321" s="188"/>
      <c r="Z321" s="188"/>
      <c r="AA321" s="188"/>
      <c r="AB321" s="188"/>
      <c r="AC321" s="188"/>
      <c r="AD321" s="188"/>
      <c r="AE321" s="188"/>
      <c r="AF321" s="188"/>
      <c r="AG321" s="187"/>
      <c r="AH321" s="187"/>
      <c r="AI321" s="187"/>
      <c r="AJ321" s="187"/>
      <c r="AK321" s="187"/>
      <c r="AL321" s="187"/>
      <c r="AM321" s="187"/>
      <c r="AN321" s="187"/>
      <c r="AO321" s="187"/>
      <c r="AP321" s="189"/>
      <c r="AQ321" s="189"/>
      <c r="AR321" s="189"/>
      <c r="AS321" s="189"/>
      <c r="AT321" s="189"/>
      <c r="AU321" s="189"/>
      <c r="AV321" s="189"/>
      <c r="AW321" s="189"/>
      <c r="AX321" s="811"/>
      <c r="AY321" s="811"/>
      <c r="AZ321" s="811"/>
      <c r="BA321" s="811"/>
      <c r="BB321" s="811"/>
      <c r="BC321" s="811"/>
      <c r="BD321" s="811"/>
      <c r="BE321" s="811"/>
      <c r="BF321" s="811"/>
      <c r="BG321" s="811"/>
      <c r="BH321" s="811"/>
      <c r="BP321" s="141"/>
      <c r="BQ321" s="141"/>
      <c r="BR321" s="141"/>
      <c r="BS321" s="141"/>
      <c r="BT321" s="141"/>
    </row>
    <row r="322" spans="2:72" ht="43.5" customHeight="1">
      <c r="B322" s="228" t="s">
        <v>652</v>
      </c>
      <c r="C322" s="229"/>
      <c r="D322" s="626" t="s">
        <v>633</v>
      </c>
      <c r="E322" s="626"/>
      <c r="F322" s="626"/>
      <c r="G322" s="626"/>
      <c r="H322" s="626"/>
      <c r="I322" s="626"/>
      <c r="J322" s="626"/>
      <c r="K322" s="626"/>
      <c r="L322" s="94"/>
      <c r="M322" s="94"/>
      <c r="N322" s="85"/>
      <c r="O322" s="230"/>
      <c r="P322" s="231"/>
      <c r="Q322" s="85"/>
      <c r="R322" s="85"/>
      <c r="S322" s="85"/>
      <c r="T322" s="85"/>
      <c r="V322" s="213"/>
      <c r="W322" s="213"/>
      <c r="X322" s="213"/>
      <c r="Y322" s="213"/>
      <c r="Z322" s="213"/>
      <c r="AA322" s="213"/>
      <c r="AB322" s="213"/>
      <c r="AC322" s="213"/>
      <c r="AD322" s="213"/>
      <c r="AE322" s="213"/>
      <c r="AF322" s="213"/>
      <c r="AG322" s="213"/>
      <c r="AH322" s="213"/>
      <c r="AI322" s="213"/>
      <c r="AJ322" s="213"/>
      <c r="AK322" s="213"/>
      <c r="AL322" s="213"/>
      <c r="AM322" s="213"/>
      <c r="AN322" s="213"/>
      <c r="AO322" s="213"/>
      <c r="AP322" s="213"/>
      <c r="AQ322" s="213"/>
      <c r="AR322" s="213"/>
      <c r="AS322" s="213"/>
      <c r="AT322" s="213"/>
      <c r="AU322" s="213"/>
      <c r="AV322" s="213"/>
      <c r="AW322" s="213"/>
      <c r="AX322" s="213"/>
      <c r="AY322" s="213"/>
      <c r="AZ322" s="213"/>
      <c r="BA322" s="213"/>
      <c r="BB322" s="213"/>
      <c r="BC322" s="213"/>
      <c r="BD322" s="213"/>
      <c r="BE322" s="213"/>
      <c r="BF322" s="213"/>
      <c r="BG322" s="213"/>
      <c r="BH322" s="213"/>
      <c r="BP322" s="141"/>
      <c r="BQ322" s="141"/>
      <c r="BR322" s="141"/>
      <c r="BS322" s="141"/>
      <c r="BT322" s="141"/>
    </row>
    <row r="323" spans="2:72" ht="12" customHeight="1">
      <c r="B323" s="227"/>
      <c r="C323" s="40"/>
      <c r="D323" s="40"/>
      <c r="E323" s="40"/>
      <c r="F323" s="40"/>
      <c r="G323" s="184"/>
      <c r="H323" s="40"/>
      <c r="I323" s="184"/>
      <c r="J323" s="40"/>
      <c r="K323" s="41"/>
      <c r="L323" s="37"/>
      <c r="M323" s="37"/>
      <c r="N323" s="41"/>
      <c r="O323" s="185"/>
      <c r="P323" s="186"/>
      <c r="Q323" s="185"/>
      <c r="R323" s="41"/>
      <c r="S323" s="185"/>
      <c r="T323" s="41"/>
      <c r="V323" s="187"/>
      <c r="W323" s="187"/>
      <c r="X323" s="188"/>
      <c r="Y323" s="188"/>
      <c r="Z323" s="188"/>
      <c r="AA323" s="188"/>
      <c r="AB323" s="188"/>
      <c r="AC323" s="188"/>
      <c r="AD323" s="188"/>
      <c r="AE323" s="188"/>
      <c r="AF323" s="188"/>
      <c r="AG323" s="187"/>
      <c r="AH323" s="187"/>
      <c r="AI323" s="187"/>
      <c r="AJ323" s="187"/>
      <c r="AK323" s="187"/>
      <c r="AL323" s="187"/>
      <c r="AM323" s="187"/>
      <c r="AN323" s="187"/>
      <c r="AO323" s="187"/>
      <c r="AP323" s="189"/>
      <c r="AQ323" s="189"/>
      <c r="AR323" s="189"/>
      <c r="AS323" s="189"/>
      <c r="AT323" s="189"/>
      <c r="AU323" s="189"/>
      <c r="AV323" s="189"/>
      <c r="AW323" s="189"/>
      <c r="AX323" s="811"/>
      <c r="AY323" s="811"/>
      <c r="AZ323" s="811"/>
      <c r="BA323" s="811"/>
      <c r="BB323" s="811"/>
      <c r="BC323" s="811"/>
      <c r="BD323" s="811"/>
      <c r="BE323" s="811"/>
      <c r="BF323" s="811"/>
      <c r="BG323" s="811"/>
      <c r="BH323" s="811"/>
      <c r="BP323" s="141"/>
      <c r="BQ323" s="141"/>
      <c r="BR323" s="141"/>
      <c r="BS323" s="141"/>
      <c r="BT323" s="141"/>
    </row>
    <row r="324" spans="2:72" ht="12" customHeight="1">
      <c r="B324" s="50" t="s">
        <v>634</v>
      </c>
      <c r="C324" s="50"/>
      <c r="D324" s="50"/>
      <c r="E324" s="50"/>
      <c r="F324" s="50"/>
      <c r="G324" s="51"/>
      <c r="H324" s="50"/>
      <c r="I324" s="51"/>
      <c r="J324" s="50"/>
      <c r="K324" s="50"/>
      <c r="L324" s="38"/>
      <c r="M324" s="38"/>
      <c r="N324" s="50"/>
      <c r="O324" s="232"/>
      <c r="P324" s="233"/>
      <c r="Q324" s="50"/>
      <c r="R324" s="50"/>
      <c r="S324" s="50"/>
      <c r="T324" s="50"/>
      <c r="V324" s="220"/>
      <c r="W324" s="220"/>
      <c r="X324" s="220"/>
      <c r="Y324" s="220"/>
      <c r="Z324" s="220"/>
      <c r="AA324" s="220"/>
      <c r="AB324" s="220"/>
      <c r="AC324" s="220"/>
      <c r="AD324" s="220"/>
      <c r="AE324" s="220"/>
      <c r="AF324" s="220"/>
      <c r="AG324" s="220"/>
      <c r="AH324" s="220"/>
      <c r="AI324" s="220"/>
      <c r="AJ324" s="220"/>
      <c r="AK324" s="220"/>
      <c r="AL324" s="220"/>
      <c r="AM324" s="220"/>
      <c r="AN324" s="220"/>
      <c r="AO324" s="220"/>
      <c r="AP324" s="220"/>
      <c r="AQ324" s="220"/>
      <c r="AR324" s="220"/>
      <c r="AS324" s="220"/>
      <c r="AT324" s="220"/>
      <c r="AU324" s="220"/>
      <c r="AV324" s="220"/>
      <c r="AW324" s="220"/>
      <c r="AX324" s="220"/>
      <c r="AY324" s="220"/>
      <c r="AZ324" s="220"/>
      <c r="BA324" s="220"/>
      <c r="BB324" s="220"/>
      <c r="BC324" s="220"/>
      <c r="BD324" s="220"/>
      <c r="BE324" s="220"/>
      <c r="BF324" s="220"/>
      <c r="BG324" s="220"/>
      <c r="BH324" s="220"/>
      <c r="BP324" s="141"/>
      <c r="BQ324" s="141"/>
      <c r="BR324" s="141"/>
      <c r="BS324" s="141"/>
      <c r="BT324" s="141"/>
    </row>
    <row r="325" spans="2:72" ht="12" customHeight="1">
      <c r="B325" s="50"/>
      <c r="C325" s="50"/>
      <c r="D325" s="50"/>
      <c r="E325" s="50"/>
      <c r="F325" s="50"/>
      <c r="G325" s="51"/>
      <c r="H325" s="50"/>
      <c r="I325" s="51"/>
      <c r="J325" s="50"/>
      <c r="K325" s="50"/>
      <c r="L325" s="38"/>
      <c r="M325" s="38"/>
      <c r="N325" s="50"/>
      <c r="O325" s="232"/>
      <c r="P325" s="233"/>
      <c r="Q325" s="50"/>
      <c r="R325" s="50"/>
      <c r="S325" s="50"/>
      <c r="T325" s="50"/>
      <c r="V325" s="220"/>
      <c r="W325" s="220"/>
      <c r="X325" s="220"/>
      <c r="Y325" s="220"/>
      <c r="Z325" s="220"/>
      <c r="AA325" s="220"/>
      <c r="AB325" s="220"/>
      <c r="AC325" s="220"/>
      <c r="AD325" s="220"/>
      <c r="AE325" s="220"/>
      <c r="AF325" s="220"/>
      <c r="AG325" s="220"/>
      <c r="AH325" s="220"/>
      <c r="AI325" s="220"/>
      <c r="AJ325" s="220"/>
      <c r="AK325" s="220"/>
      <c r="AL325" s="220"/>
      <c r="AM325" s="220"/>
      <c r="AN325" s="220"/>
      <c r="AO325" s="220"/>
      <c r="AP325" s="220"/>
      <c r="AQ325" s="220"/>
      <c r="AR325" s="220"/>
      <c r="AS325" s="220"/>
      <c r="AT325" s="220"/>
      <c r="AU325" s="220"/>
      <c r="AV325" s="220"/>
      <c r="AW325" s="220"/>
      <c r="AX325" s="220"/>
      <c r="AY325" s="220"/>
      <c r="AZ325" s="220"/>
      <c r="BA325" s="220"/>
      <c r="BB325" s="220"/>
      <c r="BC325" s="220"/>
      <c r="BD325" s="220"/>
      <c r="BE325" s="220"/>
      <c r="BF325" s="220"/>
      <c r="BG325" s="220"/>
      <c r="BH325" s="220"/>
      <c r="BP325" s="141"/>
      <c r="BQ325" s="141"/>
      <c r="BR325" s="141"/>
      <c r="BS325" s="141"/>
      <c r="BT325" s="141"/>
    </row>
    <row r="326" spans="2:72" ht="12" customHeight="1">
      <c r="B326" s="234" t="s">
        <v>192</v>
      </c>
      <c r="C326" s="235" t="s">
        <v>607</v>
      </c>
      <c r="D326" s="235"/>
      <c r="E326" s="235"/>
      <c r="F326" s="235"/>
      <c r="G326" s="236"/>
      <c r="H326" s="235"/>
      <c r="I326" s="236"/>
      <c r="J326" s="235"/>
      <c r="K326" s="235"/>
      <c r="L326" s="95"/>
      <c r="M326" s="95"/>
      <c r="N326" s="86"/>
      <c r="O326" s="237"/>
      <c r="P326" s="238"/>
      <c r="Q326" s="86"/>
      <c r="R326" s="86"/>
      <c r="S326" s="86"/>
      <c r="T326" s="86"/>
      <c r="V326" s="239"/>
      <c r="W326" s="239"/>
      <c r="X326" s="239"/>
      <c r="Y326" s="239"/>
      <c r="Z326" s="239"/>
      <c r="AA326" s="239"/>
      <c r="AB326" s="239"/>
      <c r="AC326" s="239"/>
      <c r="AD326" s="239"/>
      <c r="AE326" s="239"/>
      <c r="AF326" s="239"/>
      <c r="AG326" s="239"/>
      <c r="AH326" s="239"/>
      <c r="AI326" s="239"/>
      <c r="AJ326" s="239"/>
      <c r="AK326" s="239"/>
      <c r="AL326" s="239"/>
      <c r="AM326" s="239"/>
      <c r="AN326" s="239"/>
      <c r="AO326" s="239"/>
      <c r="AP326" s="239"/>
      <c r="AQ326" s="239"/>
      <c r="AR326" s="239"/>
      <c r="AS326" s="239"/>
      <c r="AT326" s="239"/>
      <c r="AU326" s="239"/>
      <c r="AV326" s="239"/>
      <c r="AW326" s="239"/>
      <c r="AX326" s="239"/>
      <c r="AY326" s="239"/>
      <c r="AZ326" s="239"/>
      <c r="BA326" s="239"/>
      <c r="BB326" s="239"/>
      <c r="BC326" s="239"/>
      <c r="BD326" s="239"/>
      <c r="BE326" s="239"/>
      <c r="BF326" s="239"/>
      <c r="BG326" s="239"/>
      <c r="BH326" s="239"/>
      <c r="BP326" s="141"/>
      <c r="BQ326" s="141"/>
      <c r="BR326" s="141"/>
      <c r="BS326" s="141"/>
      <c r="BT326" s="141"/>
    </row>
    <row r="327" spans="2:100" ht="12" customHeight="1">
      <c r="B327" s="234" t="s">
        <v>193</v>
      </c>
      <c r="C327" s="86" t="s">
        <v>577</v>
      </c>
      <c r="D327" s="86"/>
      <c r="E327" s="86"/>
      <c r="F327" s="86"/>
      <c r="G327" s="240"/>
      <c r="H327" s="86"/>
      <c r="I327" s="240"/>
      <c r="J327" s="86"/>
      <c r="K327" s="86"/>
      <c r="L327" s="95"/>
      <c r="M327" s="95"/>
      <c r="N327" s="86"/>
      <c r="O327" s="237"/>
      <c r="P327" s="238"/>
      <c r="Q327" s="86"/>
      <c r="R327" s="86"/>
      <c r="S327" s="86"/>
      <c r="T327" s="86"/>
      <c r="V327" s="239"/>
      <c r="W327" s="239"/>
      <c r="X327" s="239"/>
      <c r="Y327" s="239"/>
      <c r="Z327" s="239"/>
      <c r="AA327" s="239"/>
      <c r="AB327" s="239"/>
      <c r="AC327" s="239"/>
      <c r="AD327" s="239"/>
      <c r="AE327" s="239"/>
      <c r="AF327" s="239"/>
      <c r="AG327" s="239"/>
      <c r="AH327" s="239"/>
      <c r="AI327" s="239"/>
      <c r="AJ327" s="239"/>
      <c r="AK327" s="239"/>
      <c r="AL327" s="239"/>
      <c r="AM327" s="239"/>
      <c r="AN327" s="239"/>
      <c r="AO327" s="239"/>
      <c r="AP327" s="239"/>
      <c r="AQ327" s="239"/>
      <c r="AR327" s="239"/>
      <c r="AS327" s="239"/>
      <c r="AT327" s="239"/>
      <c r="AU327" s="239"/>
      <c r="AV327" s="239"/>
      <c r="AW327" s="239"/>
      <c r="AX327" s="239"/>
      <c r="AY327" s="239"/>
      <c r="AZ327" s="239"/>
      <c r="BA327" s="239"/>
      <c r="BB327" s="239"/>
      <c r="BC327" s="239"/>
      <c r="BD327" s="239"/>
      <c r="BE327" s="239"/>
      <c r="BF327" s="239"/>
      <c r="BG327" s="239"/>
      <c r="BH327" s="239"/>
      <c r="BP327" s="141"/>
      <c r="BQ327" s="141"/>
      <c r="BR327" s="141"/>
      <c r="BS327" s="141"/>
      <c r="BT327" s="141"/>
      <c r="BU327" s="220"/>
      <c r="BV327" s="220"/>
      <c r="BW327" s="220"/>
      <c r="BX327" s="220"/>
      <c r="BY327" s="220"/>
      <c r="BZ327" s="220"/>
      <c r="CA327" s="220"/>
      <c r="CB327" s="220"/>
      <c r="CC327" s="220"/>
      <c r="CD327" s="220"/>
      <c r="CE327" s="220"/>
      <c r="CF327" s="220"/>
      <c r="CG327" s="220"/>
      <c r="CH327" s="220"/>
      <c r="CI327" s="220"/>
      <c r="CJ327" s="220"/>
      <c r="CK327" s="220"/>
      <c r="CL327" s="220"/>
      <c r="CM327" s="220"/>
      <c r="CN327" s="220"/>
      <c r="CO327" s="220"/>
      <c r="CP327" s="220"/>
      <c r="CQ327" s="220"/>
      <c r="CR327" s="220"/>
      <c r="CS327" s="220"/>
      <c r="CT327" s="220"/>
      <c r="CU327" s="220"/>
      <c r="CV327" s="220"/>
    </row>
    <row r="328" spans="2:72" ht="12" customHeight="1">
      <c r="B328" s="234" t="s">
        <v>196</v>
      </c>
      <c r="C328" s="628" t="s">
        <v>635</v>
      </c>
      <c r="D328" s="628"/>
      <c r="E328" s="628"/>
      <c r="F328" s="628"/>
      <c r="G328" s="628"/>
      <c r="H328" s="628"/>
      <c r="I328" s="628"/>
      <c r="J328" s="628"/>
      <c r="K328" s="628"/>
      <c r="L328" s="94"/>
      <c r="M328" s="94"/>
      <c r="N328" s="85"/>
      <c r="O328" s="230"/>
      <c r="P328" s="231"/>
      <c r="Q328" s="85"/>
      <c r="R328" s="85"/>
      <c r="S328" s="85"/>
      <c r="T328" s="85"/>
      <c r="V328" s="213"/>
      <c r="W328" s="213"/>
      <c r="X328" s="213"/>
      <c r="Y328" s="213"/>
      <c r="Z328" s="213"/>
      <c r="AA328" s="213"/>
      <c r="AB328" s="213"/>
      <c r="AC328" s="213"/>
      <c r="AD328" s="213"/>
      <c r="AE328" s="213"/>
      <c r="AF328" s="213"/>
      <c r="AG328" s="213"/>
      <c r="AH328" s="213"/>
      <c r="AI328" s="213"/>
      <c r="AJ328" s="213"/>
      <c r="AK328" s="213"/>
      <c r="AL328" s="213"/>
      <c r="AM328" s="213"/>
      <c r="AN328" s="213"/>
      <c r="AO328" s="213"/>
      <c r="AP328" s="213"/>
      <c r="AQ328" s="213"/>
      <c r="AR328" s="213"/>
      <c r="AS328" s="213"/>
      <c r="AT328" s="213"/>
      <c r="AU328" s="213"/>
      <c r="AV328" s="213"/>
      <c r="AW328" s="213"/>
      <c r="AX328" s="213"/>
      <c r="AY328" s="213"/>
      <c r="AZ328" s="213"/>
      <c r="BA328" s="213"/>
      <c r="BB328" s="213"/>
      <c r="BC328" s="213"/>
      <c r="BD328" s="213"/>
      <c r="BE328" s="213"/>
      <c r="BF328" s="213"/>
      <c r="BG328" s="213"/>
      <c r="BH328" s="213"/>
      <c r="BP328" s="141"/>
      <c r="BQ328" s="141"/>
      <c r="BR328" s="141"/>
      <c r="BS328" s="141"/>
      <c r="BT328" s="141"/>
    </row>
    <row r="329" spans="2:72" ht="12" customHeight="1">
      <c r="B329" s="234"/>
      <c r="C329" s="628"/>
      <c r="D329" s="628"/>
      <c r="E329" s="628"/>
      <c r="F329" s="628"/>
      <c r="G329" s="628"/>
      <c r="H329" s="628"/>
      <c r="I329" s="628"/>
      <c r="J329" s="628"/>
      <c r="K329" s="628"/>
      <c r="L329" s="94"/>
      <c r="M329" s="94"/>
      <c r="N329" s="85"/>
      <c r="O329" s="230"/>
      <c r="P329" s="231"/>
      <c r="Q329" s="85"/>
      <c r="R329" s="85"/>
      <c r="S329" s="85"/>
      <c r="T329" s="85"/>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P329" s="141"/>
      <c r="BQ329" s="141"/>
      <c r="BR329" s="141"/>
      <c r="BS329" s="141"/>
      <c r="BT329" s="141"/>
    </row>
    <row r="330" spans="2:72" ht="12" customHeight="1">
      <c r="B330" s="234" t="s">
        <v>201</v>
      </c>
      <c r="C330" s="86" t="s">
        <v>608</v>
      </c>
      <c r="D330" s="86"/>
      <c r="E330" s="86"/>
      <c r="F330" s="86"/>
      <c r="G330" s="240"/>
      <c r="H330" s="86"/>
      <c r="I330" s="240"/>
      <c r="J330" s="86"/>
      <c r="K330" s="86"/>
      <c r="L330" s="95"/>
      <c r="M330" s="95"/>
      <c r="N330" s="86"/>
      <c r="O330" s="237"/>
      <c r="P330" s="238"/>
      <c r="Q330" s="86"/>
      <c r="R330" s="86"/>
      <c r="S330" s="86"/>
      <c r="T330" s="86"/>
      <c r="V330" s="239"/>
      <c r="W330" s="239"/>
      <c r="X330" s="239"/>
      <c r="Y330" s="239"/>
      <c r="Z330" s="239"/>
      <c r="AA330" s="239"/>
      <c r="AB330" s="239"/>
      <c r="AC330" s="239"/>
      <c r="AD330" s="239"/>
      <c r="AE330" s="239"/>
      <c r="AF330" s="239"/>
      <c r="AG330" s="239"/>
      <c r="AH330" s="239"/>
      <c r="AI330" s="239"/>
      <c r="AJ330" s="239"/>
      <c r="AK330" s="239"/>
      <c r="AL330" s="239"/>
      <c r="AM330" s="239"/>
      <c r="AN330" s="239"/>
      <c r="AO330" s="239"/>
      <c r="AP330" s="239"/>
      <c r="AQ330" s="239"/>
      <c r="AR330" s="239"/>
      <c r="AS330" s="239"/>
      <c r="AT330" s="239"/>
      <c r="AU330" s="239"/>
      <c r="AV330" s="239"/>
      <c r="AW330" s="239"/>
      <c r="AX330" s="239"/>
      <c r="AY330" s="239"/>
      <c r="AZ330" s="239"/>
      <c r="BA330" s="239"/>
      <c r="BB330" s="239"/>
      <c r="BC330" s="239"/>
      <c r="BD330" s="239"/>
      <c r="BE330" s="239"/>
      <c r="BF330" s="239"/>
      <c r="BG330" s="239"/>
      <c r="BH330" s="239"/>
      <c r="BP330" s="141"/>
      <c r="BQ330" s="141"/>
      <c r="BR330" s="141"/>
      <c r="BS330" s="141"/>
      <c r="BT330" s="141"/>
    </row>
    <row r="331" spans="2:72" ht="12" customHeight="1">
      <c r="B331" s="234"/>
      <c r="C331" s="628" t="s">
        <v>636</v>
      </c>
      <c r="D331" s="628"/>
      <c r="E331" s="628"/>
      <c r="F331" s="628"/>
      <c r="G331" s="628"/>
      <c r="H331" s="628"/>
      <c r="I331" s="628"/>
      <c r="J331" s="628"/>
      <c r="K331" s="628"/>
      <c r="L331" s="94"/>
      <c r="M331" s="94"/>
      <c r="N331" s="85"/>
      <c r="O331" s="230"/>
      <c r="P331" s="231"/>
      <c r="Q331" s="85"/>
      <c r="R331" s="85"/>
      <c r="S331" s="85"/>
      <c r="T331" s="85"/>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P331" s="141"/>
      <c r="BQ331" s="141"/>
      <c r="BR331" s="141"/>
      <c r="BS331" s="141"/>
      <c r="BT331" s="141"/>
    </row>
    <row r="332" spans="2:72" ht="12" customHeight="1">
      <c r="B332" s="234"/>
      <c r="C332" s="628"/>
      <c r="D332" s="628"/>
      <c r="E332" s="628"/>
      <c r="F332" s="628"/>
      <c r="G332" s="628"/>
      <c r="H332" s="628"/>
      <c r="I332" s="628"/>
      <c r="J332" s="628"/>
      <c r="K332" s="628"/>
      <c r="L332" s="94"/>
      <c r="M332" s="94"/>
      <c r="N332" s="85"/>
      <c r="O332" s="230"/>
      <c r="P332" s="231"/>
      <c r="Q332" s="85"/>
      <c r="R332" s="85"/>
      <c r="S332" s="85"/>
      <c r="T332" s="85"/>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P332" s="141"/>
      <c r="BQ332" s="141"/>
      <c r="BR332" s="141"/>
      <c r="BS332" s="141"/>
      <c r="BT332" s="141"/>
    </row>
    <row r="333" spans="2:72" ht="35.25" customHeight="1">
      <c r="B333" s="234" t="s">
        <v>202</v>
      </c>
      <c r="C333" s="629" t="s">
        <v>606</v>
      </c>
      <c r="D333" s="629"/>
      <c r="E333" s="629"/>
      <c r="F333" s="629"/>
      <c r="G333" s="629"/>
      <c r="H333" s="629"/>
      <c r="I333" s="629"/>
      <c r="J333" s="629"/>
      <c r="K333" s="629"/>
      <c r="L333" s="96"/>
      <c r="M333" s="96"/>
      <c r="N333" s="87"/>
      <c r="O333" s="241"/>
      <c r="P333" s="242"/>
      <c r="Q333" s="87"/>
      <c r="R333" s="87"/>
      <c r="S333" s="87"/>
      <c r="T333" s="87"/>
      <c r="V333" s="243"/>
      <c r="W333" s="243"/>
      <c r="X333" s="243"/>
      <c r="Y333" s="243"/>
      <c r="Z333" s="243"/>
      <c r="AA333" s="243"/>
      <c r="AB333" s="243"/>
      <c r="AC333" s="243"/>
      <c r="AD333" s="243"/>
      <c r="AE333" s="243"/>
      <c r="AF333" s="243"/>
      <c r="AG333" s="243"/>
      <c r="AH333" s="243"/>
      <c r="AI333" s="243"/>
      <c r="AJ333" s="243"/>
      <c r="AK333" s="243"/>
      <c r="AL333" s="243"/>
      <c r="AM333" s="243"/>
      <c r="AN333" s="243"/>
      <c r="AO333" s="243"/>
      <c r="AP333" s="243"/>
      <c r="AQ333" s="243"/>
      <c r="AR333" s="243"/>
      <c r="AS333" s="243"/>
      <c r="AT333" s="243"/>
      <c r="AU333" s="243"/>
      <c r="AV333" s="243"/>
      <c r="AW333" s="243"/>
      <c r="AX333" s="243"/>
      <c r="AY333" s="243"/>
      <c r="AZ333" s="243"/>
      <c r="BA333" s="243"/>
      <c r="BB333" s="243"/>
      <c r="BC333" s="243"/>
      <c r="BD333" s="243"/>
      <c r="BE333" s="243"/>
      <c r="BF333" s="243"/>
      <c r="BG333" s="243"/>
      <c r="BH333" s="243"/>
      <c r="BP333" s="141"/>
      <c r="BQ333" s="141"/>
      <c r="BR333" s="141"/>
      <c r="BS333" s="141"/>
      <c r="BT333" s="141"/>
    </row>
    <row r="334" spans="2:72" ht="12" customHeight="1">
      <c r="B334" s="234"/>
      <c r="C334" s="87"/>
      <c r="D334" s="87"/>
      <c r="E334" s="87"/>
      <c r="F334" s="87"/>
      <c r="G334" s="244"/>
      <c r="H334" s="87"/>
      <c r="I334" s="244"/>
      <c r="J334" s="736" t="s">
        <v>720</v>
      </c>
      <c r="K334" s="87"/>
      <c r="L334" s="96"/>
      <c r="M334" s="96"/>
      <c r="N334" s="87"/>
      <c r="O334" s="241"/>
      <c r="P334" s="242"/>
      <c r="Q334" s="87"/>
      <c r="R334" s="87"/>
      <c r="S334" s="87"/>
      <c r="T334" s="87"/>
      <c r="V334" s="243"/>
      <c r="W334" s="243"/>
      <c r="X334" s="243"/>
      <c r="Y334" s="243"/>
      <c r="Z334" s="243"/>
      <c r="AA334" s="243"/>
      <c r="AB334" s="243"/>
      <c r="AC334" s="243"/>
      <c r="AD334" s="243"/>
      <c r="AE334" s="243"/>
      <c r="AF334" s="243"/>
      <c r="AG334" s="243"/>
      <c r="AH334" s="243"/>
      <c r="AI334" s="243"/>
      <c r="AJ334" s="243"/>
      <c r="AK334" s="243"/>
      <c r="AL334" s="243"/>
      <c r="AM334" s="243"/>
      <c r="AN334" s="243"/>
      <c r="AO334" s="243"/>
      <c r="AP334" s="243"/>
      <c r="AQ334" s="243"/>
      <c r="AR334" s="243"/>
      <c r="AS334" s="243"/>
      <c r="AT334" s="243"/>
      <c r="AU334" s="243"/>
      <c r="AV334" s="243"/>
      <c r="AW334" s="243"/>
      <c r="AX334" s="243"/>
      <c r="AY334" s="243"/>
      <c r="AZ334" s="243"/>
      <c r="BA334" s="243"/>
      <c r="BB334" s="243"/>
      <c r="BC334" s="243"/>
      <c r="BD334" s="243"/>
      <c r="BE334" s="243"/>
      <c r="BF334" s="243"/>
      <c r="BG334" s="243"/>
      <c r="BH334" s="243"/>
      <c r="BP334" s="141"/>
      <c r="BQ334" s="141"/>
      <c r="BR334" s="141"/>
      <c r="BS334" s="141"/>
      <c r="BT334" s="141"/>
    </row>
    <row r="335" spans="2:143" ht="33" customHeight="1">
      <c r="B335" s="644" t="s">
        <v>0</v>
      </c>
      <c r="C335" s="245"/>
      <c r="D335" s="245" t="s">
        <v>637</v>
      </c>
      <c r="E335" s="194" t="s">
        <v>233</v>
      </c>
      <c r="F335" s="246" t="s">
        <v>232</v>
      </c>
      <c r="G335" s="195" t="s">
        <v>231</v>
      </c>
      <c r="H335" s="196" t="s">
        <v>234</v>
      </c>
      <c r="I335" s="197" t="s">
        <v>179</v>
      </c>
      <c r="J335" s="196" t="s">
        <v>235</v>
      </c>
      <c r="K335" s="221" t="s">
        <v>259</v>
      </c>
      <c r="L335" s="516"/>
      <c r="M335" s="816"/>
      <c r="N335" s="817"/>
      <c r="O335" s="842" t="s">
        <v>236</v>
      </c>
      <c r="P335" s="833"/>
      <c r="Q335" s="834" t="s">
        <v>237</v>
      </c>
      <c r="R335" s="834" t="s">
        <v>238</v>
      </c>
      <c r="S335" s="843" t="s">
        <v>239</v>
      </c>
      <c r="T335" s="823" t="s">
        <v>240</v>
      </c>
      <c r="W335" s="141"/>
      <c r="AA335" s="198"/>
      <c r="AB335" s="198"/>
      <c r="AC335" s="198"/>
      <c r="AD335" s="198"/>
      <c r="AE335" s="198"/>
      <c r="AF335" s="198"/>
      <c r="AL335" s="198"/>
      <c r="AM335" s="198"/>
      <c r="AN335" s="198"/>
      <c r="AO335" s="198"/>
      <c r="AY335" s="198"/>
      <c r="AZ335" s="198"/>
      <c r="BA335" s="198"/>
      <c r="BB335" s="198"/>
      <c r="BC335" s="198"/>
      <c r="BD335" s="198"/>
      <c r="BE335" s="198"/>
      <c r="BF335" s="198"/>
      <c r="BG335" s="198"/>
      <c r="BH335" s="198"/>
      <c r="BR335" s="831"/>
      <c r="BS335" s="831"/>
      <c r="CB335" s="828"/>
      <c r="CC335" s="828"/>
      <c r="CD335" s="828"/>
      <c r="CE335" s="828"/>
      <c r="CG335" s="837"/>
      <c r="CH335" s="837"/>
      <c r="CI335" s="837"/>
      <c r="CJ335" s="837"/>
      <c r="CK335" s="837"/>
      <c r="CL335" s="837"/>
      <c r="CM335" s="837"/>
      <c r="CN335" s="837"/>
      <c r="CO335" s="837"/>
      <c r="CP335" s="837"/>
      <c r="CQ335" s="837"/>
      <c r="CR335" s="837"/>
      <c r="CS335" s="837"/>
      <c r="CT335" s="837"/>
      <c r="CU335" s="837"/>
      <c r="CV335" s="837"/>
      <c r="CW335" s="837"/>
      <c r="CX335" s="837"/>
      <c r="DG335" s="837"/>
      <c r="DH335" s="837"/>
      <c r="DI335" s="837"/>
      <c r="DJ335" s="837"/>
      <c r="DK335" s="837"/>
      <c r="DL335" s="837"/>
      <c r="DM335" s="837"/>
      <c r="DN335" s="837"/>
      <c r="DO335" s="837"/>
      <c r="DP335" s="837"/>
      <c r="DQ335" s="805"/>
      <c r="DU335" s="827"/>
      <c r="DV335" s="827"/>
      <c r="DW335" s="827"/>
      <c r="DX335" s="827"/>
      <c r="DY335" s="827"/>
      <c r="DZ335" s="827"/>
      <c r="EA335" s="827"/>
      <c r="EH335" s="828"/>
      <c r="EI335" s="828"/>
      <c r="EJ335" s="828"/>
      <c r="EK335" s="828"/>
      <c r="EL335" s="828"/>
      <c r="EM335" s="828"/>
    </row>
    <row r="336" spans="2:143" ht="12" customHeight="1">
      <c r="B336" s="644"/>
      <c r="C336" s="40">
        <v>264</v>
      </c>
      <c r="D336" s="41" t="s">
        <v>289</v>
      </c>
      <c r="E336" s="42">
        <v>7</v>
      </c>
      <c r="F336" s="66">
        <v>1.32</v>
      </c>
      <c r="G336" s="44">
        <v>2.64</v>
      </c>
      <c r="H336" s="45">
        <v>71</v>
      </c>
      <c r="I336" s="46">
        <v>3.48</v>
      </c>
      <c r="J336" s="47">
        <f aca="true" t="shared" si="34" ref="J336:J347">K336/I336</f>
        <v>29.022988505747126</v>
      </c>
      <c r="K336" s="839">
        <v>101</v>
      </c>
      <c r="L336" s="514"/>
      <c r="M336" s="797"/>
      <c r="N336" s="798" t="s">
        <v>180</v>
      </c>
      <c r="O336" s="799">
        <f aca="true" t="shared" si="35" ref="O336:O347">I336*M336</f>
        <v>0</v>
      </c>
      <c r="P336" s="800" t="s">
        <v>446</v>
      </c>
      <c r="Q336" s="844">
        <f aca="true" t="shared" si="36" ref="Q336:Q347">ROUNDUP((S336*(euro)),-2)</f>
        <v>0</v>
      </c>
      <c r="R336" s="845">
        <f aca="true" t="shared" si="37" ref="R336:R347">Q336*(1.25)</f>
        <v>0</v>
      </c>
      <c r="S336" s="846">
        <f aca="true" t="shared" si="38" ref="S336:S347">ROUNDUP((K336*M336),0)</f>
        <v>0</v>
      </c>
      <c r="T336" s="847">
        <f aca="true" t="shared" si="39" ref="T336:T347">ROUNDUP((S336*1.25),0)</f>
        <v>0</v>
      </c>
      <c r="U336" s="49">
        <f aca="true" t="shared" si="40" ref="U336:U347">H336*M336</f>
        <v>0</v>
      </c>
      <c r="W336" s="219"/>
      <c r="AA336" s="188"/>
      <c r="AB336" s="188"/>
      <c r="AC336" s="188"/>
      <c r="AD336" s="188"/>
      <c r="AE336" s="188"/>
      <c r="AF336" s="188"/>
      <c r="AL336" s="201"/>
      <c r="AM336" s="201"/>
      <c r="AN336" s="201"/>
      <c r="AO336" s="201"/>
      <c r="AY336" s="810"/>
      <c r="AZ336" s="810"/>
      <c r="BA336" s="810"/>
      <c r="BB336" s="810"/>
      <c r="BC336" s="810"/>
      <c r="BD336" s="810"/>
      <c r="BE336" s="810"/>
      <c r="BF336" s="810"/>
      <c r="BG336" s="810"/>
      <c r="BH336" s="810"/>
      <c r="BR336" s="813"/>
      <c r="BS336" s="813"/>
      <c r="CB336" s="810"/>
      <c r="CC336" s="810"/>
      <c r="CD336" s="810"/>
      <c r="CE336" s="810"/>
      <c r="CG336" s="814"/>
      <c r="CH336" s="814"/>
      <c r="CI336" s="814"/>
      <c r="CJ336" s="814"/>
      <c r="CK336" s="814"/>
      <c r="CL336" s="814"/>
      <c r="CM336" s="814"/>
      <c r="CN336" s="814"/>
      <c r="CO336" s="814"/>
      <c r="CP336" s="814"/>
      <c r="CQ336" s="814"/>
      <c r="CR336" s="814"/>
      <c r="CS336" s="814"/>
      <c r="CT336" s="814"/>
      <c r="CU336" s="814"/>
      <c r="CV336" s="814"/>
      <c r="CW336" s="814"/>
      <c r="CX336" s="815"/>
      <c r="DG336" s="807"/>
      <c r="DH336" s="807"/>
      <c r="DI336" s="807"/>
      <c r="DJ336" s="807"/>
      <c r="DK336" s="807"/>
      <c r="DL336" s="807"/>
      <c r="DM336" s="807"/>
      <c r="DN336" s="807"/>
      <c r="DO336" s="807"/>
      <c r="DP336" s="807"/>
      <c r="DQ336" s="808"/>
      <c r="DU336" s="809"/>
      <c r="DV336" s="809"/>
      <c r="DW336" s="809"/>
      <c r="DX336" s="809"/>
      <c r="DY336" s="809"/>
      <c r="DZ336" s="809"/>
      <c r="EA336" s="809"/>
      <c r="EH336" s="810"/>
      <c r="EI336" s="810"/>
      <c r="EJ336" s="810"/>
      <c r="EK336" s="810"/>
      <c r="EL336" s="810"/>
      <c r="EM336" s="810"/>
    </row>
    <row r="337" spans="2:143" ht="12" customHeight="1">
      <c r="B337" s="644"/>
      <c r="C337" s="5"/>
      <c r="D337" s="41" t="s">
        <v>290</v>
      </c>
      <c r="E337" s="42"/>
      <c r="F337" s="66">
        <f>1.32-(1*0.33)</f>
        <v>0.99</v>
      </c>
      <c r="G337" s="44"/>
      <c r="H337" s="45">
        <v>54</v>
      </c>
      <c r="I337" s="46">
        <v>2.61</v>
      </c>
      <c r="J337" s="47">
        <f t="shared" si="34"/>
        <v>29.501915708812263</v>
      </c>
      <c r="K337" s="796">
        <v>77</v>
      </c>
      <c r="L337" s="514"/>
      <c r="M337" s="797"/>
      <c r="N337" s="798" t="s">
        <v>180</v>
      </c>
      <c r="O337" s="799">
        <f t="shared" si="35"/>
        <v>0</v>
      </c>
      <c r="P337" s="800" t="s">
        <v>446</v>
      </c>
      <c r="Q337" s="844">
        <f t="shared" si="36"/>
        <v>0</v>
      </c>
      <c r="R337" s="845">
        <f t="shared" si="37"/>
        <v>0</v>
      </c>
      <c r="S337" s="846">
        <f t="shared" si="38"/>
        <v>0</v>
      </c>
      <c r="T337" s="847">
        <f t="shared" si="39"/>
        <v>0</v>
      </c>
      <c r="U337" s="49">
        <f t="shared" si="40"/>
        <v>0</v>
      </c>
      <c r="W337" s="219"/>
      <c r="AA337" s="188"/>
      <c r="AB337" s="188"/>
      <c r="AC337" s="188"/>
      <c r="AD337" s="188"/>
      <c r="AE337" s="188"/>
      <c r="AF337" s="188"/>
      <c r="AL337" s="201"/>
      <c r="AM337" s="201"/>
      <c r="AN337" s="201"/>
      <c r="AO337" s="201"/>
      <c r="AY337" s="811"/>
      <c r="AZ337" s="811"/>
      <c r="BA337" s="811"/>
      <c r="BB337" s="811"/>
      <c r="BC337" s="811"/>
      <c r="BD337" s="811"/>
      <c r="BE337" s="811"/>
      <c r="BF337" s="811"/>
      <c r="BG337" s="811"/>
      <c r="BH337" s="811"/>
      <c r="BR337" s="813"/>
      <c r="BS337" s="813"/>
      <c r="CB337" s="810"/>
      <c r="CC337" s="810"/>
      <c r="CD337" s="810"/>
      <c r="CE337" s="810"/>
      <c r="CG337" s="814"/>
      <c r="CH337" s="814"/>
      <c r="CI337" s="814"/>
      <c r="CJ337" s="814"/>
      <c r="CK337" s="814"/>
      <c r="CL337" s="814"/>
      <c r="CM337" s="814"/>
      <c r="CN337" s="814"/>
      <c r="CO337" s="814"/>
      <c r="CP337" s="814"/>
      <c r="CQ337" s="814"/>
      <c r="CR337" s="814"/>
      <c r="CS337" s="814"/>
      <c r="CT337" s="814"/>
      <c r="CU337" s="814"/>
      <c r="CV337" s="814"/>
      <c r="CW337" s="814"/>
      <c r="CX337" s="815"/>
      <c r="DG337" s="807"/>
      <c r="DH337" s="807"/>
      <c r="DI337" s="807"/>
      <c r="DJ337" s="807"/>
      <c r="DK337" s="807"/>
      <c r="DL337" s="807"/>
      <c r="DM337" s="807"/>
      <c r="DN337" s="807"/>
      <c r="DO337" s="807"/>
      <c r="DP337" s="807"/>
      <c r="DQ337" s="808"/>
      <c r="DU337" s="809"/>
      <c r="DV337" s="809"/>
      <c r="DW337" s="809"/>
      <c r="DX337" s="809"/>
      <c r="DY337" s="809"/>
      <c r="DZ337" s="809"/>
      <c r="EA337" s="809"/>
      <c r="EH337" s="810"/>
      <c r="EI337" s="810"/>
      <c r="EJ337" s="810"/>
      <c r="EK337" s="810"/>
      <c r="EL337" s="810"/>
      <c r="EM337" s="810"/>
    </row>
    <row r="338" spans="2:143" ht="12" customHeight="1">
      <c r="B338" s="644"/>
      <c r="C338" s="5"/>
      <c r="D338" s="41" t="s">
        <v>291</v>
      </c>
      <c r="E338" s="42"/>
      <c r="F338" s="66">
        <f>1.32-(2*0.33)</f>
        <v>0.66</v>
      </c>
      <c r="G338" s="44"/>
      <c r="H338" s="45">
        <v>37</v>
      </c>
      <c r="I338" s="46">
        <v>1.74</v>
      </c>
      <c r="J338" s="47">
        <f t="shared" si="34"/>
        <v>31.03448275862069</v>
      </c>
      <c r="K338" s="796">
        <v>54</v>
      </c>
      <c r="L338" s="514"/>
      <c r="M338" s="797"/>
      <c r="N338" s="798" t="s">
        <v>180</v>
      </c>
      <c r="O338" s="799">
        <f t="shared" si="35"/>
        <v>0</v>
      </c>
      <c r="P338" s="800" t="s">
        <v>446</v>
      </c>
      <c r="Q338" s="844">
        <f t="shared" si="36"/>
        <v>0</v>
      </c>
      <c r="R338" s="845">
        <f t="shared" si="37"/>
        <v>0</v>
      </c>
      <c r="S338" s="846">
        <f t="shared" si="38"/>
        <v>0</v>
      </c>
      <c r="T338" s="847">
        <f t="shared" si="39"/>
        <v>0</v>
      </c>
      <c r="U338" s="49">
        <f t="shared" si="40"/>
        <v>0</v>
      </c>
      <c r="W338" s="219"/>
      <c r="AA338" s="188"/>
      <c r="AB338" s="188"/>
      <c r="AC338" s="188"/>
      <c r="AD338" s="188"/>
      <c r="AE338" s="188"/>
      <c r="AF338" s="188"/>
      <c r="AL338" s="201"/>
      <c r="AM338" s="201"/>
      <c r="AN338" s="201"/>
      <c r="AO338" s="201"/>
      <c r="AY338" s="811"/>
      <c r="AZ338" s="811"/>
      <c r="BA338" s="811"/>
      <c r="BB338" s="811"/>
      <c r="BC338" s="811"/>
      <c r="BD338" s="811"/>
      <c r="BE338" s="811"/>
      <c r="BF338" s="811"/>
      <c r="BG338" s="811"/>
      <c r="BH338" s="811"/>
      <c r="BR338" s="813"/>
      <c r="BS338" s="813"/>
      <c r="CB338" s="810"/>
      <c r="CC338" s="810"/>
      <c r="CD338" s="810"/>
      <c r="CE338" s="810"/>
      <c r="CG338" s="814"/>
      <c r="CH338" s="814"/>
      <c r="CI338" s="814"/>
      <c r="CJ338" s="814"/>
      <c r="CK338" s="814"/>
      <c r="CL338" s="814"/>
      <c r="CM338" s="814"/>
      <c r="CN338" s="814"/>
      <c r="CO338" s="814"/>
      <c r="CP338" s="814"/>
      <c r="CQ338" s="814"/>
      <c r="CR338" s="814"/>
      <c r="CS338" s="814"/>
      <c r="CT338" s="814"/>
      <c r="CU338" s="814"/>
      <c r="CV338" s="814"/>
      <c r="CW338" s="814"/>
      <c r="CX338" s="815"/>
      <c r="DG338" s="807"/>
      <c r="DH338" s="807"/>
      <c r="DI338" s="807"/>
      <c r="DJ338" s="807"/>
      <c r="DK338" s="807"/>
      <c r="DL338" s="807"/>
      <c r="DM338" s="807"/>
      <c r="DN338" s="807"/>
      <c r="DO338" s="807"/>
      <c r="DP338" s="807"/>
      <c r="DQ338" s="808"/>
      <c r="DU338" s="809"/>
      <c r="DV338" s="809"/>
      <c r="DW338" s="809"/>
      <c r="DX338" s="809"/>
      <c r="DY338" s="809"/>
      <c r="DZ338" s="809"/>
      <c r="EA338" s="809"/>
      <c r="EH338" s="810"/>
      <c r="EI338" s="810"/>
      <c r="EJ338" s="810"/>
      <c r="EK338" s="810"/>
      <c r="EL338" s="810"/>
      <c r="EM338" s="810"/>
    </row>
    <row r="339" spans="2:143" ht="12" customHeight="1">
      <c r="B339" s="644"/>
      <c r="D339" s="41" t="s">
        <v>292</v>
      </c>
      <c r="E339" s="42"/>
      <c r="F339" s="66">
        <f>1.32-(3*0.33)</f>
        <v>0.33000000000000007</v>
      </c>
      <c r="G339" s="44"/>
      <c r="H339" s="45">
        <v>24</v>
      </c>
      <c r="I339" s="46">
        <v>0.87</v>
      </c>
      <c r="J339" s="47">
        <f t="shared" si="34"/>
        <v>36.7816091954023</v>
      </c>
      <c r="K339" s="796">
        <v>32</v>
      </c>
      <c r="L339" s="514"/>
      <c r="M339" s="797"/>
      <c r="N339" s="798" t="s">
        <v>180</v>
      </c>
      <c r="O339" s="799">
        <f t="shared" si="35"/>
        <v>0</v>
      </c>
      <c r="P339" s="800" t="s">
        <v>446</v>
      </c>
      <c r="Q339" s="844">
        <f t="shared" si="36"/>
        <v>0</v>
      </c>
      <c r="R339" s="845">
        <f t="shared" si="37"/>
        <v>0</v>
      </c>
      <c r="S339" s="846">
        <f t="shared" si="38"/>
        <v>0</v>
      </c>
      <c r="T339" s="847">
        <f t="shared" si="39"/>
        <v>0</v>
      </c>
      <c r="U339" s="49">
        <f t="shared" si="40"/>
        <v>0</v>
      </c>
      <c r="W339" s="219"/>
      <c r="AA339" s="188"/>
      <c r="AB339" s="188"/>
      <c r="AC339" s="188"/>
      <c r="AD339" s="188"/>
      <c r="AE339" s="188"/>
      <c r="AF339" s="188"/>
      <c r="AL339" s="201"/>
      <c r="AM339" s="201"/>
      <c r="AN339" s="201"/>
      <c r="AO339" s="201"/>
      <c r="AY339" s="811"/>
      <c r="AZ339" s="811"/>
      <c r="BA339" s="811"/>
      <c r="BB339" s="811"/>
      <c r="BC339" s="811"/>
      <c r="BD339" s="811"/>
      <c r="BE339" s="811"/>
      <c r="BF339" s="811"/>
      <c r="BG339" s="811"/>
      <c r="BH339" s="811"/>
      <c r="BR339" s="813"/>
      <c r="BS339" s="813"/>
      <c r="CB339" s="810"/>
      <c r="CC339" s="810"/>
      <c r="CD339" s="810"/>
      <c r="CE339" s="810"/>
      <c r="CG339" s="814"/>
      <c r="CH339" s="814"/>
      <c r="CI339" s="814"/>
      <c r="CJ339" s="814"/>
      <c r="CK339" s="814"/>
      <c r="CL339" s="814"/>
      <c r="CM339" s="814"/>
      <c r="CN339" s="814"/>
      <c r="CO339" s="814"/>
      <c r="CP339" s="814"/>
      <c r="CQ339" s="814"/>
      <c r="CR339" s="814"/>
      <c r="CS339" s="814"/>
      <c r="CT339" s="814"/>
      <c r="CU339" s="814"/>
      <c r="CV339" s="814"/>
      <c r="CW339" s="814"/>
      <c r="CX339" s="815"/>
      <c r="DG339" s="807"/>
      <c r="DH339" s="807"/>
      <c r="DI339" s="807"/>
      <c r="DJ339" s="807"/>
      <c r="DK339" s="807"/>
      <c r="DL339" s="807"/>
      <c r="DM339" s="807"/>
      <c r="DN339" s="807"/>
      <c r="DO339" s="807"/>
      <c r="DP339" s="807"/>
      <c r="DQ339" s="808"/>
      <c r="DU339" s="809"/>
      <c r="DV339" s="809"/>
      <c r="DW339" s="809"/>
      <c r="DX339" s="809"/>
      <c r="DY339" s="809"/>
      <c r="DZ339" s="809"/>
      <c r="EA339" s="809"/>
      <c r="EH339" s="810"/>
      <c r="EI339" s="810"/>
      <c r="EJ339" s="810"/>
      <c r="EK339" s="810"/>
      <c r="EL339" s="810"/>
      <c r="EM339" s="810"/>
    </row>
    <row r="340" spans="2:143" ht="12" customHeight="1">
      <c r="B340" s="644"/>
      <c r="C340" s="40">
        <v>330</v>
      </c>
      <c r="D340" s="41" t="s">
        <v>1</v>
      </c>
      <c r="E340" s="42">
        <v>7</v>
      </c>
      <c r="F340" s="66">
        <v>1.32</v>
      </c>
      <c r="G340" s="71">
        <v>3.3</v>
      </c>
      <c r="H340" s="45">
        <v>88</v>
      </c>
      <c r="I340" s="46">
        <f>F340*G340</f>
        <v>4.356</v>
      </c>
      <c r="J340" s="47">
        <f t="shared" si="34"/>
        <v>29.15518824609734</v>
      </c>
      <c r="K340" s="839">
        <v>127</v>
      </c>
      <c r="L340" s="514"/>
      <c r="M340" s="797"/>
      <c r="N340" s="798" t="s">
        <v>180</v>
      </c>
      <c r="O340" s="799">
        <f t="shared" si="35"/>
        <v>0</v>
      </c>
      <c r="P340" s="800" t="s">
        <v>446</v>
      </c>
      <c r="Q340" s="844">
        <f t="shared" si="36"/>
        <v>0</v>
      </c>
      <c r="R340" s="845">
        <f t="shared" si="37"/>
        <v>0</v>
      </c>
      <c r="S340" s="846">
        <f t="shared" si="38"/>
        <v>0</v>
      </c>
      <c r="T340" s="847">
        <f t="shared" si="39"/>
        <v>0</v>
      </c>
      <c r="U340" s="49">
        <f t="shared" si="40"/>
        <v>0</v>
      </c>
      <c r="W340" s="247"/>
      <c r="AA340" s="188"/>
      <c r="AB340" s="188"/>
      <c r="AC340" s="188"/>
      <c r="AD340" s="188"/>
      <c r="AE340" s="188"/>
      <c r="AF340" s="188"/>
      <c r="AL340" s="201"/>
      <c r="AM340" s="201"/>
      <c r="AN340" s="201"/>
      <c r="AO340" s="201"/>
      <c r="AY340" s="810"/>
      <c r="AZ340" s="810"/>
      <c r="BA340" s="810"/>
      <c r="BB340" s="810"/>
      <c r="BC340" s="810"/>
      <c r="BD340" s="810"/>
      <c r="BE340" s="810"/>
      <c r="BF340" s="810"/>
      <c r="BG340" s="810"/>
      <c r="BH340" s="810"/>
      <c r="BR340" s="813"/>
      <c r="BS340" s="813"/>
      <c r="CB340" s="810"/>
      <c r="CC340" s="810"/>
      <c r="CD340" s="810"/>
      <c r="CE340" s="810"/>
      <c r="CG340" s="814"/>
      <c r="CH340" s="814"/>
      <c r="CI340" s="814"/>
      <c r="CJ340" s="814"/>
      <c r="CK340" s="814"/>
      <c r="CL340" s="814"/>
      <c r="CM340" s="814"/>
      <c r="CN340" s="814"/>
      <c r="CO340" s="814"/>
      <c r="CP340" s="814"/>
      <c r="CQ340" s="814"/>
      <c r="CR340" s="814"/>
      <c r="CS340" s="814"/>
      <c r="CT340" s="814"/>
      <c r="CU340" s="814"/>
      <c r="CV340" s="814"/>
      <c r="CW340" s="814"/>
      <c r="CX340" s="815"/>
      <c r="DG340" s="807"/>
      <c r="DH340" s="807"/>
      <c r="DI340" s="807"/>
      <c r="DJ340" s="807"/>
      <c r="DK340" s="807"/>
      <c r="DL340" s="807"/>
      <c r="DM340" s="807"/>
      <c r="DN340" s="807"/>
      <c r="DO340" s="807"/>
      <c r="DP340" s="807"/>
      <c r="DQ340" s="808"/>
      <c r="DU340" s="809"/>
      <c r="DV340" s="809"/>
      <c r="DW340" s="809"/>
      <c r="DX340" s="809"/>
      <c r="DY340" s="809"/>
      <c r="DZ340" s="809"/>
      <c r="EA340" s="809"/>
      <c r="EH340" s="810"/>
      <c r="EI340" s="810"/>
      <c r="EJ340" s="810"/>
      <c r="EK340" s="810"/>
      <c r="EL340" s="810"/>
      <c r="EM340" s="810"/>
    </row>
    <row r="341" spans="2:143" ht="12" customHeight="1">
      <c r="B341" s="644"/>
      <c r="C341" s="5"/>
      <c r="D341" s="41" t="s">
        <v>2</v>
      </c>
      <c r="E341" s="42"/>
      <c r="F341" s="66">
        <f>1.32-(1*0.33)</f>
        <v>0.99</v>
      </c>
      <c r="G341" s="71"/>
      <c r="H341" s="45">
        <v>67</v>
      </c>
      <c r="I341" s="46">
        <f>F341*G340</f>
        <v>3.267</v>
      </c>
      <c r="J341" s="47">
        <f t="shared" si="34"/>
        <v>28.772574227119684</v>
      </c>
      <c r="K341" s="796">
        <v>94</v>
      </c>
      <c r="L341" s="514"/>
      <c r="M341" s="797"/>
      <c r="N341" s="798" t="s">
        <v>180</v>
      </c>
      <c r="O341" s="799">
        <f t="shared" si="35"/>
        <v>0</v>
      </c>
      <c r="P341" s="800" t="s">
        <v>446</v>
      </c>
      <c r="Q341" s="844">
        <f t="shared" si="36"/>
        <v>0</v>
      </c>
      <c r="R341" s="845">
        <f t="shared" si="37"/>
        <v>0</v>
      </c>
      <c r="S341" s="846">
        <f t="shared" si="38"/>
        <v>0</v>
      </c>
      <c r="T341" s="847">
        <f t="shared" si="39"/>
        <v>0</v>
      </c>
      <c r="U341" s="49">
        <f t="shared" si="40"/>
        <v>0</v>
      </c>
      <c r="W341" s="247"/>
      <c r="AA341" s="188"/>
      <c r="AB341" s="188"/>
      <c r="AC341" s="188"/>
      <c r="AD341" s="188"/>
      <c r="AE341" s="188"/>
      <c r="AF341" s="188"/>
      <c r="AL341" s="201"/>
      <c r="AM341" s="201"/>
      <c r="AN341" s="201"/>
      <c r="AO341" s="201"/>
      <c r="AY341" s="811"/>
      <c r="AZ341" s="811"/>
      <c r="BA341" s="811"/>
      <c r="BB341" s="811"/>
      <c r="BC341" s="811"/>
      <c r="BD341" s="811"/>
      <c r="BE341" s="811"/>
      <c r="BF341" s="811"/>
      <c r="BG341" s="811"/>
      <c r="BH341" s="811"/>
      <c r="BR341" s="813"/>
      <c r="BS341" s="813"/>
      <c r="CB341" s="810"/>
      <c r="CC341" s="810"/>
      <c r="CD341" s="810"/>
      <c r="CE341" s="810"/>
      <c r="CG341" s="814"/>
      <c r="CH341" s="814"/>
      <c r="CI341" s="814"/>
      <c r="CJ341" s="814"/>
      <c r="CK341" s="814"/>
      <c r="CL341" s="814"/>
      <c r="CM341" s="814"/>
      <c r="CN341" s="814"/>
      <c r="CO341" s="814"/>
      <c r="CP341" s="814"/>
      <c r="CQ341" s="814"/>
      <c r="CR341" s="814"/>
      <c r="CS341" s="814"/>
      <c r="CT341" s="814"/>
      <c r="CU341" s="814"/>
      <c r="CV341" s="814"/>
      <c r="CW341" s="814"/>
      <c r="CX341" s="815"/>
      <c r="DG341" s="807"/>
      <c r="DH341" s="807"/>
      <c r="DI341" s="807"/>
      <c r="DJ341" s="807"/>
      <c r="DK341" s="807"/>
      <c r="DL341" s="807"/>
      <c r="DM341" s="807"/>
      <c r="DN341" s="807"/>
      <c r="DO341" s="807"/>
      <c r="DP341" s="807"/>
      <c r="DQ341" s="808"/>
      <c r="DU341" s="809"/>
      <c r="DV341" s="809"/>
      <c r="DW341" s="809"/>
      <c r="DX341" s="809"/>
      <c r="DY341" s="809"/>
      <c r="DZ341" s="809"/>
      <c r="EA341" s="809"/>
      <c r="EH341" s="810"/>
      <c r="EI341" s="810"/>
      <c r="EJ341" s="810"/>
      <c r="EK341" s="810"/>
      <c r="EL341" s="810"/>
      <c r="EM341" s="810"/>
    </row>
    <row r="342" spans="2:143" ht="12" customHeight="1">
      <c r="B342" s="644"/>
      <c r="C342" s="5"/>
      <c r="D342" s="41" t="s">
        <v>3</v>
      </c>
      <c r="E342" s="42"/>
      <c r="F342" s="66">
        <f>1.32-(2*0.33)</f>
        <v>0.66</v>
      </c>
      <c r="G342" s="71"/>
      <c r="H342" s="45">
        <v>46</v>
      </c>
      <c r="I342" s="46">
        <f>F342*G340</f>
        <v>2.178</v>
      </c>
      <c r="J342" s="47">
        <f t="shared" si="34"/>
        <v>29.84389348025712</v>
      </c>
      <c r="K342" s="796">
        <v>65</v>
      </c>
      <c r="L342" s="514"/>
      <c r="M342" s="797"/>
      <c r="N342" s="798" t="s">
        <v>180</v>
      </c>
      <c r="O342" s="799">
        <f t="shared" si="35"/>
        <v>0</v>
      </c>
      <c r="P342" s="800" t="s">
        <v>446</v>
      </c>
      <c r="Q342" s="844">
        <f t="shared" si="36"/>
        <v>0</v>
      </c>
      <c r="R342" s="845">
        <f t="shared" si="37"/>
        <v>0</v>
      </c>
      <c r="S342" s="846">
        <f t="shared" si="38"/>
        <v>0</v>
      </c>
      <c r="T342" s="847">
        <f t="shared" si="39"/>
        <v>0</v>
      </c>
      <c r="U342" s="49">
        <f t="shared" si="40"/>
        <v>0</v>
      </c>
      <c r="W342" s="247"/>
      <c r="AA342" s="188"/>
      <c r="AB342" s="188"/>
      <c r="AC342" s="188"/>
      <c r="AD342" s="188"/>
      <c r="AE342" s="188"/>
      <c r="AF342" s="188"/>
      <c r="AL342" s="201"/>
      <c r="AM342" s="201"/>
      <c r="AN342" s="201"/>
      <c r="AO342" s="201"/>
      <c r="AY342" s="811"/>
      <c r="AZ342" s="811"/>
      <c r="BA342" s="811"/>
      <c r="BB342" s="811"/>
      <c r="BC342" s="811"/>
      <c r="BD342" s="811"/>
      <c r="BE342" s="811"/>
      <c r="BF342" s="811"/>
      <c r="BG342" s="811"/>
      <c r="BH342" s="811"/>
      <c r="BR342" s="813"/>
      <c r="BS342" s="813"/>
      <c r="CB342" s="810"/>
      <c r="CC342" s="810"/>
      <c r="CD342" s="810"/>
      <c r="CE342" s="810"/>
      <c r="CG342" s="814"/>
      <c r="CH342" s="814"/>
      <c r="CI342" s="814"/>
      <c r="CJ342" s="814"/>
      <c r="CK342" s="814"/>
      <c r="CL342" s="814"/>
      <c r="CM342" s="814"/>
      <c r="CN342" s="814"/>
      <c r="CO342" s="814"/>
      <c r="CP342" s="814"/>
      <c r="CQ342" s="814"/>
      <c r="CR342" s="814"/>
      <c r="CS342" s="814"/>
      <c r="CT342" s="814"/>
      <c r="CU342" s="814"/>
      <c r="CV342" s="814"/>
      <c r="CW342" s="814"/>
      <c r="CX342" s="815"/>
      <c r="DG342" s="807"/>
      <c r="DH342" s="807"/>
      <c r="DI342" s="807"/>
      <c r="DJ342" s="807"/>
      <c r="DK342" s="807"/>
      <c r="DL342" s="807"/>
      <c r="DM342" s="807"/>
      <c r="DN342" s="807"/>
      <c r="DO342" s="807"/>
      <c r="DP342" s="807"/>
      <c r="DQ342" s="808"/>
      <c r="DU342" s="809"/>
      <c r="DV342" s="809"/>
      <c r="DW342" s="809"/>
      <c r="DX342" s="809"/>
      <c r="DY342" s="809"/>
      <c r="DZ342" s="809"/>
      <c r="EA342" s="809"/>
      <c r="EH342" s="810"/>
      <c r="EI342" s="810"/>
      <c r="EJ342" s="810"/>
      <c r="EK342" s="810"/>
      <c r="EL342" s="810"/>
      <c r="EM342" s="810"/>
    </row>
    <row r="343" spans="2:143" ht="12" customHeight="1">
      <c r="B343" s="644"/>
      <c r="D343" s="41" t="s">
        <v>4</v>
      </c>
      <c r="E343" s="42"/>
      <c r="F343" s="66">
        <f>1.32-(3*0.33)</f>
        <v>0.33000000000000007</v>
      </c>
      <c r="G343" s="71"/>
      <c r="H343" s="45">
        <v>30</v>
      </c>
      <c r="I343" s="46">
        <f>F343*G340</f>
        <v>1.0890000000000002</v>
      </c>
      <c r="J343" s="47">
        <f t="shared" si="34"/>
        <v>33.97612488521579</v>
      </c>
      <c r="K343" s="796">
        <v>37</v>
      </c>
      <c r="L343" s="514"/>
      <c r="M343" s="797"/>
      <c r="N343" s="798" t="s">
        <v>180</v>
      </c>
      <c r="O343" s="799">
        <f t="shared" si="35"/>
        <v>0</v>
      </c>
      <c r="P343" s="800" t="s">
        <v>446</v>
      </c>
      <c r="Q343" s="844">
        <f t="shared" si="36"/>
        <v>0</v>
      </c>
      <c r="R343" s="845">
        <f t="shared" si="37"/>
        <v>0</v>
      </c>
      <c r="S343" s="846">
        <f t="shared" si="38"/>
        <v>0</v>
      </c>
      <c r="T343" s="847">
        <f t="shared" si="39"/>
        <v>0</v>
      </c>
      <c r="U343" s="49">
        <f t="shared" si="40"/>
        <v>0</v>
      </c>
      <c r="W343" s="247"/>
      <c r="AA343" s="188"/>
      <c r="AB343" s="188"/>
      <c r="AC343" s="188"/>
      <c r="AD343" s="188"/>
      <c r="AE343" s="188"/>
      <c r="AF343" s="188"/>
      <c r="AL343" s="201"/>
      <c r="AM343" s="201"/>
      <c r="AN343" s="201"/>
      <c r="AO343" s="201"/>
      <c r="AY343" s="811"/>
      <c r="AZ343" s="811"/>
      <c r="BA343" s="811"/>
      <c r="BB343" s="811"/>
      <c r="BC343" s="811"/>
      <c r="BD343" s="811"/>
      <c r="BE343" s="811"/>
      <c r="BF343" s="811"/>
      <c r="BG343" s="811"/>
      <c r="BH343" s="811"/>
      <c r="BR343" s="813"/>
      <c r="BS343" s="813"/>
      <c r="CB343" s="810"/>
      <c r="CC343" s="810"/>
      <c r="CD343" s="810"/>
      <c r="CE343" s="810"/>
      <c r="CG343" s="814"/>
      <c r="CH343" s="814"/>
      <c r="CI343" s="814"/>
      <c r="CJ343" s="814"/>
      <c r="CK343" s="814"/>
      <c r="CL343" s="814"/>
      <c r="CM343" s="814"/>
      <c r="CN343" s="814"/>
      <c r="CO343" s="814"/>
      <c r="CP343" s="814"/>
      <c r="CQ343" s="814"/>
      <c r="CR343" s="814"/>
      <c r="CS343" s="814"/>
      <c r="CT343" s="814"/>
      <c r="CU343" s="814"/>
      <c r="CV343" s="814"/>
      <c r="CW343" s="814"/>
      <c r="CX343" s="815"/>
      <c r="DG343" s="807"/>
      <c r="DH343" s="807"/>
      <c r="DI343" s="807"/>
      <c r="DJ343" s="807"/>
      <c r="DK343" s="807"/>
      <c r="DL343" s="807"/>
      <c r="DM343" s="807"/>
      <c r="DN343" s="807"/>
      <c r="DO343" s="807"/>
      <c r="DP343" s="807"/>
      <c r="DQ343" s="808"/>
      <c r="DU343" s="809"/>
      <c r="DV343" s="809"/>
      <c r="DW343" s="809"/>
      <c r="DX343" s="809"/>
      <c r="DY343" s="809"/>
      <c r="DZ343" s="809"/>
      <c r="EA343" s="809"/>
      <c r="EH343" s="810"/>
      <c r="EI343" s="810"/>
      <c r="EJ343" s="810"/>
      <c r="EK343" s="810"/>
      <c r="EL343" s="810"/>
      <c r="EM343" s="810"/>
    </row>
    <row r="344" spans="2:143" ht="12" customHeight="1">
      <c r="B344" s="644"/>
      <c r="C344" s="40">
        <v>396</v>
      </c>
      <c r="D344" s="41" t="s">
        <v>293</v>
      </c>
      <c r="E344" s="42">
        <v>7</v>
      </c>
      <c r="F344" s="66">
        <v>1.32</v>
      </c>
      <c r="G344" s="71">
        <v>3.96</v>
      </c>
      <c r="H344" s="45">
        <v>105</v>
      </c>
      <c r="I344" s="46">
        <f>F344*G344</f>
        <v>5.2272</v>
      </c>
      <c r="J344" s="47">
        <f t="shared" si="34"/>
        <v>27.16559534741353</v>
      </c>
      <c r="K344" s="839">
        <v>142</v>
      </c>
      <c r="L344" s="514"/>
      <c r="M344" s="797"/>
      <c r="N344" s="798" t="s">
        <v>180</v>
      </c>
      <c r="O344" s="799">
        <f t="shared" si="35"/>
        <v>0</v>
      </c>
      <c r="P344" s="800" t="s">
        <v>446</v>
      </c>
      <c r="Q344" s="844">
        <f t="shared" si="36"/>
        <v>0</v>
      </c>
      <c r="R344" s="845">
        <f t="shared" si="37"/>
        <v>0</v>
      </c>
      <c r="S344" s="846">
        <f t="shared" si="38"/>
        <v>0</v>
      </c>
      <c r="T344" s="847">
        <f t="shared" si="39"/>
        <v>0</v>
      </c>
      <c r="U344" s="49">
        <f t="shared" si="40"/>
        <v>0</v>
      </c>
      <c r="W344" s="247"/>
      <c r="AA344" s="188"/>
      <c r="AB344" s="188"/>
      <c r="AC344" s="188"/>
      <c r="AD344" s="188"/>
      <c r="AE344" s="188"/>
      <c r="AF344" s="188"/>
      <c r="AL344" s="201"/>
      <c r="AM344" s="201"/>
      <c r="AN344" s="201"/>
      <c r="AO344" s="201"/>
      <c r="AY344" s="810"/>
      <c r="AZ344" s="810"/>
      <c r="BA344" s="810"/>
      <c r="BB344" s="810"/>
      <c r="BC344" s="810"/>
      <c r="BD344" s="810"/>
      <c r="BE344" s="810"/>
      <c r="BF344" s="810"/>
      <c r="BG344" s="810"/>
      <c r="BH344" s="810"/>
      <c r="BR344" s="813"/>
      <c r="BS344" s="813"/>
      <c r="CB344" s="810"/>
      <c r="CC344" s="810"/>
      <c r="CD344" s="810"/>
      <c r="CE344" s="810"/>
      <c r="CG344" s="814"/>
      <c r="CH344" s="814"/>
      <c r="CI344" s="814"/>
      <c r="CJ344" s="814"/>
      <c r="CK344" s="814"/>
      <c r="CL344" s="814"/>
      <c r="CM344" s="814"/>
      <c r="CN344" s="814"/>
      <c r="CO344" s="814"/>
      <c r="CP344" s="814"/>
      <c r="CQ344" s="814"/>
      <c r="CR344" s="814"/>
      <c r="CS344" s="814"/>
      <c r="CT344" s="814"/>
      <c r="CU344" s="814"/>
      <c r="CV344" s="814"/>
      <c r="CW344" s="814"/>
      <c r="CX344" s="815"/>
      <c r="DG344" s="807"/>
      <c r="DH344" s="807"/>
      <c r="DI344" s="807"/>
      <c r="DJ344" s="807"/>
      <c r="DK344" s="807"/>
      <c r="DL344" s="807"/>
      <c r="DM344" s="807"/>
      <c r="DN344" s="807"/>
      <c r="DO344" s="807"/>
      <c r="DP344" s="807"/>
      <c r="DQ344" s="808"/>
      <c r="DU344" s="809"/>
      <c r="DV344" s="809"/>
      <c r="DW344" s="809"/>
      <c r="DX344" s="809"/>
      <c r="DY344" s="809"/>
      <c r="DZ344" s="809"/>
      <c r="EA344" s="809"/>
      <c r="EH344" s="810"/>
      <c r="EI344" s="810"/>
      <c r="EJ344" s="810"/>
      <c r="EK344" s="810"/>
      <c r="EL344" s="810"/>
      <c r="EM344" s="810"/>
    </row>
    <row r="345" spans="2:143" ht="12" customHeight="1">
      <c r="B345" s="644"/>
      <c r="C345" s="5"/>
      <c r="D345" s="41" t="s">
        <v>294</v>
      </c>
      <c r="E345" s="42"/>
      <c r="F345" s="66">
        <f>1.32-(1*0.33)</f>
        <v>0.99</v>
      </c>
      <c r="G345" s="71"/>
      <c r="H345" s="45">
        <v>80</v>
      </c>
      <c r="I345" s="46">
        <f>F345*G344</f>
        <v>3.9204</v>
      </c>
      <c r="J345" s="47">
        <f t="shared" si="34"/>
        <v>27.548209366391184</v>
      </c>
      <c r="K345" s="796">
        <v>108</v>
      </c>
      <c r="L345" s="514"/>
      <c r="M345" s="797"/>
      <c r="N345" s="798" t="s">
        <v>180</v>
      </c>
      <c r="O345" s="799">
        <f t="shared" si="35"/>
        <v>0</v>
      </c>
      <c r="P345" s="800" t="s">
        <v>446</v>
      </c>
      <c r="Q345" s="844">
        <f t="shared" si="36"/>
        <v>0</v>
      </c>
      <c r="R345" s="845">
        <f t="shared" si="37"/>
        <v>0</v>
      </c>
      <c r="S345" s="846">
        <f t="shared" si="38"/>
        <v>0</v>
      </c>
      <c r="T345" s="847">
        <f t="shared" si="39"/>
        <v>0</v>
      </c>
      <c r="U345" s="49">
        <f t="shared" si="40"/>
        <v>0</v>
      </c>
      <c r="W345" s="247"/>
      <c r="AA345" s="188"/>
      <c r="AB345" s="188"/>
      <c r="AC345" s="188"/>
      <c r="AD345" s="188"/>
      <c r="AE345" s="188"/>
      <c r="AF345" s="188"/>
      <c r="AL345" s="201"/>
      <c r="AM345" s="201"/>
      <c r="AN345" s="201"/>
      <c r="AO345" s="201"/>
      <c r="AY345" s="811"/>
      <c r="AZ345" s="811"/>
      <c r="BA345" s="811"/>
      <c r="BB345" s="811"/>
      <c r="BC345" s="811"/>
      <c r="BD345" s="811"/>
      <c r="BE345" s="811"/>
      <c r="BF345" s="811"/>
      <c r="BG345" s="811"/>
      <c r="BH345" s="811"/>
      <c r="BR345" s="813"/>
      <c r="BS345" s="813"/>
      <c r="CB345" s="810"/>
      <c r="CC345" s="810"/>
      <c r="CD345" s="810"/>
      <c r="CE345" s="810"/>
      <c r="CG345" s="814"/>
      <c r="CH345" s="814"/>
      <c r="CI345" s="814"/>
      <c r="CJ345" s="814"/>
      <c r="CK345" s="814"/>
      <c r="CL345" s="814"/>
      <c r="CM345" s="814"/>
      <c r="CN345" s="814"/>
      <c r="CO345" s="814"/>
      <c r="CP345" s="814"/>
      <c r="CQ345" s="814"/>
      <c r="CR345" s="814"/>
      <c r="CS345" s="814"/>
      <c r="CT345" s="814"/>
      <c r="CU345" s="814"/>
      <c r="CV345" s="814"/>
      <c r="CW345" s="814"/>
      <c r="CX345" s="815"/>
      <c r="DG345" s="807"/>
      <c r="DH345" s="807"/>
      <c r="DI345" s="807"/>
      <c r="DJ345" s="807"/>
      <c r="DK345" s="807"/>
      <c r="DL345" s="807"/>
      <c r="DM345" s="807"/>
      <c r="DN345" s="807"/>
      <c r="DO345" s="807"/>
      <c r="DP345" s="807"/>
      <c r="DQ345" s="808"/>
      <c r="DU345" s="809"/>
      <c r="DV345" s="809"/>
      <c r="DW345" s="809"/>
      <c r="DX345" s="809"/>
      <c r="DY345" s="809"/>
      <c r="DZ345" s="809"/>
      <c r="EA345" s="809"/>
      <c r="EH345" s="810"/>
      <c r="EI345" s="810"/>
      <c r="EJ345" s="810"/>
      <c r="EK345" s="810"/>
      <c r="EL345" s="810"/>
      <c r="EM345" s="810"/>
    </row>
    <row r="346" spans="2:143" ht="12" customHeight="1">
      <c r="B346" s="644"/>
      <c r="C346" s="5"/>
      <c r="D346" s="41" t="s">
        <v>295</v>
      </c>
      <c r="E346" s="42"/>
      <c r="F346" s="66">
        <f>1.32-(2*0.33)</f>
        <v>0.66</v>
      </c>
      <c r="G346" s="71"/>
      <c r="H346" s="45">
        <v>55</v>
      </c>
      <c r="I346" s="46">
        <f>F346*G344</f>
        <v>2.6136</v>
      </c>
      <c r="J346" s="47">
        <f t="shared" si="34"/>
        <v>28.69605142332415</v>
      </c>
      <c r="K346" s="796">
        <v>75</v>
      </c>
      <c r="L346" s="514"/>
      <c r="M346" s="797"/>
      <c r="N346" s="798" t="s">
        <v>180</v>
      </c>
      <c r="O346" s="799">
        <f t="shared" si="35"/>
        <v>0</v>
      </c>
      <c r="P346" s="800" t="s">
        <v>446</v>
      </c>
      <c r="Q346" s="844">
        <f t="shared" si="36"/>
        <v>0</v>
      </c>
      <c r="R346" s="845">
        <f t="shared" si="37"/>
        <v>0</v>
      </c>
      <c r="S346" s="846">
        <f t="shared" si="38"/>
        <v>0</v>
      </c>
      <c r="T346" s="847">
        <f t="shared" si="39"/>
        <v>0</v>
      </c>
      <c r="U346" s="49">
        <f t="shared" si="40"/>
        <v>0</v>
      </c>
      <c r="W346" s="247"/>
      <c r="AA346" s="188"/>
      <c r="AB346" s="188"/>
      <c r="AC346" s="188"/>
      <c r="AD346" s="188"/>
      <c r="AE346" s="188"/>
      <c r="AF346" s="188"/>
      <c r="AL346" s="201"/>
      <c r="AM346" s="201"/>
      <c r="AN346" s="201"/>
      <c r="AO346" s="201"/>
      <c r="AY346" s="811"/>
      <c r="AZ346" s="811"/>
      <c r="BA346" s="811"/>
      <c r="BB346" s="811"/>
      <c r="BC346" s="811"/>
      <c r="BD346" s="811"/>
      <c r="BE346" s="811"/>
      <c r="BF346" s="811"/>
      <c r="BG346" s="811"/>
      <c r="BH346" s="811"/>
      <c r="BR346" s="813"/>
      <c r="BS346" s="813"/>
      <c r="CB346" s="810"/>
      <c r="CC346" s="810"/>
      <c r="CD346" s="810"/>
      <c r="CE346" s="810"/>
      <c r="CG346" s="814"/>
      <c r="CH346" s="814"/>
      <c r="CI346" s="814"/>
      <c r="CJ346" s="814"/>
      <c r="CK346" s="814"/>
      <c r="CL346" s="814"/>
      <c r="CM346" s="814"/>
      <c r="CN346" s="814"/>
      <c r="CO346" s="814"/>
      <c r="CP346" s="814"/>
      <c r="CQ346" s="814"/>
      <c r="CR346" s="814"/>
      <c r="CS346" s="814"/>
      <c r="CT346" s="814"/>
      <c r="CU346" s="814"/>
      <c r="CV346" s="814"/>
      <c r="CW346" s="814"/>
      <c r="CX346" s="815"/>
      <c r="DG346" s="807"/>
      <c r="DH346" s="807"/>
      <c r="DI346" s="807"/>
      <c r="DJ346" s="807"/>
      <c r="DK346" s="807"/>
      <c r="DL346" s="807"/>
      <c r="DM346" s="807"/>
      <c r="DN346" s="807"/>
      <c r="DO346" s="807"/>
      <c r="DP346" s="807"/>
      <c r="DQ346" s="808"/>
      <c r="DU346" s="809"/>
      <c r="DV346" s="809"/>
      <c r="DW346" s="809"/>
      <c r="DX346" s="809"/>
      <c r="DY346" s="809"/>
      <c r="DZ346" s="809"/>
      <c r="EA346" s="809"/>
      <c r="EH346" s="810"/>
      <c r="EI346" s="810"/>
      <c r="EJ346" s="810"/>
      <c r="EK346" s="810"/>
      <c r="EL346" s="810"/>
      <c r="EM346" s="810"/>
    </row>
    <row r="347" spans="2:143" ht="12" customHeight="1">
      <c r="B347" s="644"/>
      <c r="D347" s="41" t="s">
        <v>296</v>
      </c>
      <c r="E347" s="42"/>
      <c r="F347" s="66">
        <f>1.32-(3*0.33)</f>
        <v>0.33000000000000007</v>
      </c>
      <c r="G347" s="71"/>
      <c r="H347" s="45">
        <v>35</v>
      </c>
      <c r="I347" s="46">
        <f>F347*G344</f>
        <v>1.3068000000000002</v>
      </c>
      <c r="J347" s="47">
        <f t="shared" si="34"/>
        <v>33.67003367003367</v>
      </c>
      <c r="K347" s="796">
        <v>44</v>
      </c>
      <c r="L347" s="514"/>
      <c r="M347" s="797"/>
      <c r="N347" s="798" t="s">
        <v>180</v>
      </c>
      <c r="O347" s="799">
        <f t="shared" si="35"/>
        <v>0</v>
      </c>
      <c r="P347" s="800" t="s">
        <v>446</v>
      </c>
      <c r="Q347" s="844">
        <f t="shared" si="36"/>
        <v>0</v>
      </c>
      <c r="R347" s="845">
        <f t="shared" si="37"/>
        <v>0</v>
      </c>
      <c r="S347" s="846">
        <f t="shared" si="38"/>
        <v>0</v>
      </c>
      <c r="T347" s="847">
        <f t="shared" si="39"/>
        <v>0</v>
      </c>
      <c r="U347" s="49">
        <f t="shared" si="40"/>
        <v>0</v>
      </c>
      <c r="W347" s="247"/>
      <c r="AA347" s="188"/>
      <c r="AB347" s="188"/>
      <c r="AC347" s="188"/>
      <c r="AD347" s="188"/>
      <c r="AE347" s="188"/>
      <c r="AF347" s="188"/>
      <c r="AL347" s="201"/>
      <c r="AM347" s="201"/>
      <c r="AN347" s="201"/>
      <c r="AO347" s="201"/>
      <c r="AY347" s="811"/>
      <c r="AZ347" s="811"/>
      <c r="BA347" s="811"/>
      <c r="BB347" s="811"/>
      <c r="BC347" s="811"/>
      <c r="BD347" s="811"/>
      <c r="BE347" s="811"/>
      <c r="BF347" s="811"/>
      <c r="BG347" s="811"/>
      <c r="BH347" s="811"/>
      <c r="BR347" s="813"/>
      <c r="BS347" s="813"/>
      <c r="CB347" s="810"/>
      <c r="CC347" s="810"/>
      <c r="CD347" s="810"/>
      <c r="CE347" s="810"/>
      <c r="CG347" s="814"/>
      <c r="CH347" s="814"/>
      <c r="CI347" s="814"/>
      <c r="CJ347" s="814"/>
      <c r="CK347" s="814"/>
      <c r="CL347" s="814"/>
      <c r="CM347" s="814"/>
      <c r="CN347" s="814"/>
      <c r="CO347" s="814"/>
      <c r="CP347" s="814"/>
      <c r="CQ347" s="814"/>
      <c r="CR347" s="814"/>
      <c r="CS347" s="814"/>
      <c r="CT347" s="814"/>
      <c r="CU347" s="814"/>
      <c r="CV347" s="814"/>
      <c r="CW347" s="814"/>
      <c r="CX347" s="815"/>
      <c r="DG347" s="807"/>
      <c r="DH347" s="807"/>
      <c r="DI347" s="807"/>
      <c r="DJ347" s="807"/>
      <c r="DK347" s="807"/>
      <c r="DL347" s="807"/>
      <c r="DM347" s="807"/>
      <c r="DN347" s="807"/>
      <c r="DO347" s="807"/>
      <c r="DP347" s="807"/>
      <c r="DQ347" s="808"/>
      <c r="DU347" s="809"/>
      <c r="DV347" s="809"/>
      <c r="DW347" s="809"/>
      <c r="DX347" s="809"/>
      <c r="DY347" s="809"/>
      <c r="DZ347" s="809"/>
      <c r="EA347" s="809"/>
      <c r="EH347" s="810"/>
      <c r="EI347" s="810"/>
      <c r="EJ347" s="810"/>
      <c r="EK347" s="810"/>
      <c r="EL347" s="810"/>
      <c r="EM347" s="810"/>
    </row>
    <row r="348" spans="1:71" ht="12" customHeight="1">
      <c r="A348" s="564" t="s">
        <v>721</v>
      </c>
      <c r="B348" s="644"/>
      <c r="I348" s="512"/>
      <c r="J348" s="736" t="s">
        <v>720</v>
      </c>
      <c r="K348" s="512"/>
      <c r="L348" s="1"/>
      <c r="M348" s="1"/>
      <c r="N348" s="181"/>
      <c r="O348" s="1091">
        <f>SUM(O336:O347)</f>
        <v>0</v>
      </c>
      <c r="P348" s="248"/>
      <c r="Q348" s="2"/>
      <c r="S348" s="2"/>
      <c r="BR348" s="141"/>
      <c r="BS348" s="141"/>
    </row>
    <row r="349" spans="2:143" ht="32.25" customHeight="1">
      <c r="B349" s="644"/>
      <c r="C349" s="249"/>
      <c r="D349" s="249" t="s">
        <v>637</v>
      </c>
      <c r="E349" s="194" t="s">
        <v>233</v>
      </c>
      <c r="F349" s="194" t="s">
        <v>232</v>
      </c>
      <c r="G349" s="195" t="s">
        <v>231</v>
      </c>
      <c r="H349" s="196" t="s">
        <v>234</v>
      </c>
      <c r="I349" s="197" t="s">
        <v>179</v>
      </c>
      <c r="J349" s="196" t="s">
        <v>235</v>
      </c>
      <c r="K349" s="221" t="s">
        <v>259</v>
      </c>
      <c r="L349" s="516"/>
      <c r="M349" s="816"/>
      <c r="N349" s="817"/>
      <c r="O349" s="832" t="s">
        <v>236</v>
      </c>
      <c r="P349" s="832"/>
      <c r="Q349" s="834" t="s">
        <v>237</v>
      </c>
      <c r="R349" s="834" t="s">
        <v>238</v>
      </c>
      <c r="S349" s="835" t="s">
        <v>239</v>
      </c>
      <c r="T349" s="835" t="s">
        <v>240</v>
      </c>
      <c r="W349" s="141"/>
      <c r="AA349" s="198"/>
      <c r="AB349" s="198"/>
      <c r="AC349" s="198"/>
      <c r="AD349" s="198"/>
      <c r="AE349" s="198"/>
      <c r="AF349" s="198"/>
      <c r="AL349" s="198"/>
      <c r="AM349" s="198"/>
      <c r="AN349" s="198"/>
      <c r="AO349" s="198"/>
      <c r="AY349" s="250"/>
      <c r="AZ349" s="250"/>
      <c r="BA349" s="250"/>
      <c r="BB349" s="250"/>
      <c r="BC349" s="250"/>
      <c r="BD349" s="250"/>
      <c r="BE349" s="250"/>
      <c r="BF349" s="250"/>
      <c r="BG349" s="250"/>
      <c r="BH349" s="250"/>
      <c r="BR349" s="831"/>
      <c r="BS349" s="831"/>
      <c r="CB349" s="836"/>
      <c r="CC349" s="836"/>
      <c r="CD349" s="836"/>
      <c r="CE349" s="836"/>
      <c r="CG349" s="837"/>
      <c r="CH349" s="837"/>
      <c r="CI349" s="837"/>
      <c r="CJ349" s="837"/>
      <c r="CK349" s="837"/>
      <c r="CL349" s="837"/>
      <c r="CM349" s="837"/>
      <c r="CN349" s="837"/>
      <c r="CO349" s="837"/>
      <c r="CP349" s="837"/>
      <c r="CQ349" s="837"/>
      <c r="CR349" s="837"/>
      <c r="CS349" s="837"/>
      <c r="CT349" s="837"/>
      <c r="CU349" s="837"/>
      <c r="CV349" s="837"/>
      <c r="CW349" s="837"/>
      <c r="CX349" s="837"/>
      <c r="DG349" s="837"/>
      <c r="DH349" s="837"/>
      <c r="DI349" s="837"/>
      <c r="DJ349" s="837"/>
      <c r="DK349" s="837"/>
      <c r="DL349" s="837"/>
      <c r="DM349" s="837"/>
      <c r="DN349" s="837"/>
      <c r="DO349" s="837"/>
      <c r="DP349" s="837"/>
      <c r="DQ349" s="813"/>
      <c r="DU349" s="836"/>
      <c r="DV349" s="836"/>
      <c r="DW349" s="836"/>
      <c r="DX349" s="836"/>
      <c r="DY349" s="836"/>
      <c r="DZ349" s="836"/>
      <c r="EA349" s="836"/>
      <c r="EH349" s="836"/>
      <c r="EI349" s="836"/>
      <c r="EJ349" s="836"/>
      <c r="EK349" s="836"/>
      <c r="EL349" s="836"/>
      <c r="EM349" s="836"/>
    </row>
    <row r="350" spans="2:143" ht="12" customHeight="1">
      <c r="B350" s="644"/>
      <c r="C350" s="40">
        <v>264</v>
      </c>
      <c r="D350" s="41" t="s">
        <v>274</v>
      </c>
      <c r="E350" s="42">
        <v>11</v>
      </c>
      <c r="F350" s="66">
        <v>1.32</v>
      </c>
      <c r="G350" s="71">
        <v>2.64</v>
      </c>
      <c r="H350" s="45">
        <v>95</v>
      </c>
      <c r="I350" s="46">
        <v>3.48</v>
      </c>
      <c r="J350" s="47">
        <f aca="true" t="shared" si="41" ref="J350:J375">K350/I350</f>
        <v>35.632183908045974</v>
      </c>
      <c r="K350" s="839">
        <v>124</v>
      </c>
      <c r="L350" s="514"/>
      <c r="M350" s="797"/>
      <c r="N350" s="798" t="s">
        <v>180</v>
      </c>
      <c r="O350" s="799">
        <f aca="true" t="shared" si="42" ref="O350:O375">I350*M350</f>
        <v>0</v>
      </c>
      <c r="P350" s="848" t="s">
        <v>446</v>
      </c>
      <c r="Q350" s="844">
        <f aca="true" t="shared" si="43" ref="Q350:Q375">ROUNDUP((S350*(euro)),-2)</f>
        <v>0</v>
      </c>
      <c r="R350" s="845">
        <f aca="true" t="shared" si="44" ref="R350:R375">Q350*(1.25)</f>
        <v>0</v>
      </c>
      <c r="S350" s="846">
        <f aca="true" t="shared" si="45" ref="S350:S375">ROUNDUP((K350*M350),0)</f>
        <v>0</v>
      </c>
      <c r="T350" s="847">
        <f aca="true" t="shared" si="46" ref="T350:T375">ROUNDUP((S350*1.25),0)</f>
        <v>0</v>
      </c>
      <c r="U350" s="49">
        <f aca="true" t="shared" si="47" ref="U350:U375">H350*M350</f>
        <v>0</v>
      </c>
      <c r="W350" s="247"/>
      <c r="AA350" s="188"/>
      <c r="AB350" s="188"/>
      <c r="AC350" s="188"/>
      <c r="AD350" s="188"/>
      <c r="AE350" s="188"/>
      <c r="AF350" s="188"/>
      <c r="AL350" s="201"/>
      <c r="AM350" s="201"/>
      <c r="AN350" s="201"/>
      <c r="AO350" s="201"/>
      <c r="AY350" s="810"/>
      <c r="AZ350" s="810"/>
      <c r="BA350" s="810"/>
      <c r="BB350" s="810"/>
      <c r="BC350" s="810"/>
      <c r="BD350" s="810"/>
      <c r="BE350" s="810"/>
      <c r="BF350" s="810"/>
      <c r="BG350" s="810"/>
      <c r="BH350" s="810"/>
      <c r="BR350" s="813"/>
      <c r="BS350" s="813"/>
      <c r="CB350" s="810"/>
      <c r="CC350" s="810"/>
      <c r="CD350" s="810"/>
      <c r="CE350" s="810"/>
      <c r="CG350" s="814"/>
      <c r="CH350" s="814"/>
      <c r="CI350" s="814"/>
      <c r="CJ350" s="814"/>
      <c r="CK350" s="814"/>
      <c r="CL350" s="814"/>
      <c r="CM350" s="814"/>
      <c r="CN350" s="814"/>
      <c r="CO350" s="814"/>
      <c r="CP350" s="814"/>
      <c r="CQ350" s="814"/>
      <c r="CR350" s="814"/>
      <c r="CS350" s="814"/>
      <c r="CT350" s="814"/>
      <c r="CU350" s="814"/>
      <c r="CV350" s="814"/>
      <c r="CW350" s="814"/>
      <c r="CX350" s="815"/>
      <c r="DG350" s="807"/>
      <c r="DH350" s="807"/>
      <c r="DI350" s="807"/>
      <c r="DJ350" s="807"/>
      <c r="DK350" s="807"/>
      <c r="DL350" s="807"/>
      <c r="DM350" s="807"/>
      <c r="DN350" s="807"/>
      <c r="DO350" s="807"/>
      <c r="DP350" s="807"/>
      <c r="DQ350" s="808"/>
      <c r="DU350" s="809"/>
      <c r="DV350" s="809"/>
      <c r="DW350" s="809"/>
      <c r="DX350" s="809"/>
      <c r="DY350" s="809"/>
      <c r="DZ350" s="809"/>
      <c r="EA350" s="809"/>
      <c r="EH350" s="810"/>
      <c r="EI350" s="810"/>
      <c r="EJ350" s="810"/>
      <c r="EK350" s="810"/>
      <c r="EL350" s="810"/>
      <c r="EM350" s="810"/>
    </row>
    <row r="351" spans="2:143" ht="12" customHeight="1">
      <c r="B351" s="644"/>
      <c r="C351" s="5"/>
      <c r="D351" s="41" t="s">
        <v>275</v>
      </c>
      <c r="E351" s="42"/>
      <c r="F351" s="66">
        <f>1.32-(1*0.33)</f>
        <v>0.99</v>
      </c>
      <c r="G351" s="71"/>
      <c r="H351" s="45">
        <v>73</v>
      </c>
      <c r="I351" s="46">
        <v>2.61</v>
      </c>
      <c r="J351" s="47">
        <f t="shared" si="41"/>
        <v>36.015325670498086</v>
      </c>
      <c r="K351" s="796">
        <v>94</v>
      </c>
      <c r="L351" s="514"/>
      <c r="M351" s="797"/>
      <c r="N351" s="798" t="s">
        <v>180</v>
      </c>
      <c r="O351" s="799">
        <f t="shared" si="42"/>
        <v>0</v>
      </c>
      <c r="P351" s="848" t="s">
        <v>446</v>
      </c>
      <c r="Q351" s="844">
        <f t="shared" si="43"/>
        <v>0</v>
      </c>
      <c r="R351" s="845">
        <f t="shared" si="44"/>
        <v>0</v>
      </c>
      <c r="S351" s="846">
        <f t="shared" si="45"/>
        <v>0</v>
      </c>
      <c r="T351" s="847">
        <f t="shared" si="46"/>
        <v>0</v>
      </c>
      <c r="U351" s="49">
        <f t="shared" si="47"/>
        <v>0</v>
      </c>
      <c r="W351" s="247"/>
      <c r="AA351" s="188"/>
      <c r="AB351" s="188"/>
      <c r="AC351" s="188"/>
      <c r="AD351" s="188"/>
      <c r="AE351" s="188"/>
      <c r="AF351" s="188"/>
      <c r="AL351" s="201"/>
      <c r="AM351" s="201"/>
      <c r="AN351" s="201"/>
      <c r="AO351" s="201"/>
      <c r="AY351" s="811"/>
      <c r="AZ351" s="811"/>
      <c r="BA351" s="811"/>
      <c r="BB351" s="811"/>
      <c r="BC351" s="811"/>
      <c r="BD351" s="811"/>
      <c r="BE351" s="811"/>
      <c r="BF351" s="811"/>
      <c r="BG351" s="811"/>
      <c r="BH351" s="811"/>
      <c r="BR351" s="813"/>
      <c r="BS351" s="813"/>
      <c r="CB351" s="810"/>
      <c r="CC351" s="810"/>
      <c r="CD351" s="810"/>
      <c r="CE351" s="810"/>
      <c r="CG351" s="814"/>
      <c r="CH351" s="814"/>
      <c r="CI351" s="814"/>
      <c r="CJ351" s="814"/>
      <c r="CK351" s="814"/>
      <c r="CL351" s="814"/>
      <c r="CM351" s="814"/>
      <c r="CN351" s="814"/>
      <c r="CO351" s="814"/>
      <c r="CP351" s="814"/>
      <c r="CQ351" s="814"/>
      <c r="CR351" s="814"/>
      <c r="CS351" s="814"/>
      <c r="CT351" s="814"/>
      <c r="CU351" s="814"/>
      <c r="CV351" s="814"/>
      <c r="CW351" s="814"/>
      <c r="CX351" s="815"/>
      <c r="DG351" s="807"/>
      <c r="DH351" s="807"/>
      <c r="DI351" s="807"/>
      <c r="DJ351" s="807"/>
      <c r="DK351" s="807"/>
      <c r="DL351" s="807"/>
      <c r="DM351" s="807"/>
      <c r="DN351" s="807"/>
      <c r="DO351" s="807"/>
      <c r="DP351" s="807"/>
      <c r="DQ351" s="808"/>
      <c r="DU351" s="809"/>
      <c r="DV351" s="809"/>
      <c r="DW351" s="809"/>
      <c r="DX351" s="809"/>
      <c r="DY351" s="809"/>
      <c r="DZ351" s="809"/>
      <c r="EA351" s="809"/>
      <c r="EH351" s="810"/>
      <c r="EI351" s="810"/>
      <c r="EJ351" s="810"/>
      <c r="EK351" s="810"/>
      <c r="EL351" s="810"/>
      <c r="EM351" s="810"/>
    </row>
    <row r="352" spans="2:143" ht="12" customHeight="1">
      <c r="B352" s="644"/>
      <c r="C352" s="5"/>
      <c r="D352" s="41" t="s">
        <v>276</v>
      </c>
      <c r="E352" s="42"/>
      <c r="F352" s="66">
        <f>1.32-(2*0.33)</f>
        <v>0.66</v>
      </c>
      <c r="G352" s="71"/>
      <c r="H352" s="45">
        <v>50</v>
      </c>
      <c r="I352" s="46">
        <v>1.74</v>
      </c>
      <c r="J352" s="47">
        <f t="shared" si="41"/>
        <v>37.35632183908046</v>
      </c>
      <c r="K352" s="796">
        <v>65</v>
      </c>
      <c r="L352" s="514"/>
      <c r="M352" s="797"/>
      <c r="N352" s="798" t="s">
        <v>180</v>
      </c>
      <c r="O352" s="799">
        <f t="shared" si="42"/>
        <v>0</v>
      </c>
      <c r="P352" s="848" t="s">
        <v>446</v>
      </c>
      <c r="Q352" s="844">
        <f t="shared" si="43"/>
        <v>0</v>
      </c>
      <c r="R352" s="845">
        <f t="shared" si="44"/>
        <v>0</v>
      </c>
      <c r="S352" s="846">
        <f t="shared" si="45"/>
        <v>0</v>
      </c>
      <c r="T352" s="847">
        <f t="shared" si="46"/>
        <v>0</v>
      </c>
      <c r="U352" s="49">
        <f t="shared" si="47"/>
        <v>0</v>
      </c>
      <c r="W352" s="247"/>
      <c r="AA352" s="188"/>
      <c r="AB352" s="188"/>
      <c r="AC352" s="188"/>
      <c r="AD352" s="188"/>
      <c r="AE352" s="188"/>
      <c r="AF352" s="188"/>
      <c r="AL352" s="201"/>
      <c r="AM352" s="201"/>
      <c r="AN352" s="201"/>
      <c r="AO352" s="201"/>
      <c r="AY352" s="811"/>
      <c r="AZ352" s="811"/>
      <c r="BA352" s="811"/>
      <c r="BB352" s="811"/>
      <c r="BC352" s="811"/>
      <c r="BD352" s="811"/>
      <c r="BE352" s="811"/>
      <c r="BF352" s="811"/>
      <c r="BG352" s="811"/>
      <c r="BH352" s="811"/>
      <c r="BR352" s="813"/>
      <c r="BS352" s="813"/>
      <c r="CB352" s="810"/>
      <c r="CC352" s="810"/>
      <c r="CD352" s="810"/>
      <c r="CE352" s="810"/>
      <c r="CG352" s="814"/>
      <c r="CH352" s="814"/>
      <c r="CI352" s="814"/>
      <c r="CJ352" s="814"/>
      <c r="CK352" s="814"/>
      <c r="CL352" s="814"/>
      <c r="CM352" s="814"/>
      <c r="CN352" s="814"/>
      <c r="CO352" s="814"/>
      <c r="CP352" s="814"/>
      <c r="CQ352" s="814"/>
      <c r="CR352" s="814"/>
      <c r="CS352" s="814"/>
      <c r="CT352" s="814"/>
      <c r="CU352" s="814"/>
      <c r="CV352" s="814"/>
      <c r="CW352" s="814"/>
      <c r="CX352" s="815"/>
      <c r="DG352" s="807"/>
      <c r="DH352" s="807"/>
      <c r="DI352" s="807"/>
      <c r="DJ352" s="807"/>
      <c r="DK352" s="807"/>
      <c r="DL352" s="807"/>
      <c r="DM352" s="807"/>
      <c r="DN352" s="807"/>
      <c r="DO352" s="807"/>
      <c r="DP352" s="807"/>
      <c r="DQ352" s="808"/>
      <c r="DU352" s="809"/>
      <c r="DV352" s="809"/>
      <c r="DW352" s="809"/>
      <c r="DX352" s="809"/>
      <c r="DY352" s="809"/>
      <c r="DZ352" s="809"/>
      <c r="EA352" s="809"/>
      <c r="EH352" s="810"/>
      <c r="EI352" s="810"/>
      <c r="EJ352" s="810"/>
      <c r="EK352" s="810"/>
      <c r="EL352" s="810"/>
      <c r="EM352" s="810"/>
    </row>
    <row r="353" spans="2:143" ht="12" customHeight="1">
      <c r="B353" s="644"/>
      <c r="D353" s="41" t="s">
        <v>277</v>
      </c>
      <c r="E353" s="42"/>
      <c r="F353" s="66">
        <f>1.32-(3*0.33)</f>
        <v>0.33000000000000007</v>
      </c>
      <c r="G353" s="71"/>
      <c r="H353" s="45">
        <v>34</v>
      </c>
      <c r="I353" s="46">
        <v>0.87</v>
      </c>
      <c r="J353" s="47">
        <f t="shared" si="41"/>
        <v>44.827586206896555</v>
      </c>
      <c r="K353" s="796">
        <v>39</v>
      </c>
      <c r="L353" s="514"/>
      <c r="M353" s="797"/>
      <c r="N353" s="798" t="s">
        <v>180</v>
      </c>
      <c r="O353" s="799">
        <f t="shared" si="42"/>
        <v>0</v>
      </c>
      <c r="P353" s="848" t="s">
        <v>446</v>
      </c>
      <c r="Q353" s="844">
        <f t="shared" si="43"/>
        <v>0</v>
      </c>
      <c r="R353" s="845">
        <f t="shared" si="44"/>
        <v>0</v>
      </c>
      <c r="S353" s="846">
        <f t="shared" si="45"/>
        <v>0</v>
      </c>
      <c r="T353" s="847">
        <f t="shared" si="46"/>
        <v>0</v>
      </c>
      <c r="U353" s="49">
        <f t="shared" si="47"/>
        <v>0</v>
      </c>
      <c r="W353" s="247"/>
      <c r="AA353" s="188"/>
      <c r="AB353" s="188"/>
      <c r="AC353" s="188"/>
      <c r="AD353" s="188"/>
      <c r="AE353" s="188"/>
      <c r="AF353" s="188"/>
      <c r="AL353" s="201"/>
      <c r="AM353" s="201"/>
      <c r="AN353" s="201"/>
      <c r="AO353" s="201"/>
      <c r="AY353" s="811"/>
      <c r="AZ353" s="811"/>
      <c r="BA353" s="811"/>
      <c r="BB353" s="811"/>
      <c r="BC353" s="811"/>
      <c r="BD353" s="811"/>
      <c r="BE353" s="811"/>
      <c r="BF353" s="811"/>
      <c r="BG353" s="811"/>
      <c r="BH353" s="811"/>
      <c r="BR353" s="813"/>
      <c r="BS353" s="813"/>
      <c r="CB353" s="810"/>
      <c r="CC353" s="810"/>
      <c r="CD353" s="810"/>
      <c r="CE353" s="810"/>
      <c r="CG353" s="814"/>
      <c r="CH353" s="814"/>
      <c r="CI353" s="814"/>
      <c r="CJ353" s="814"/>
      <c r="CK353" s="814"/>
      <c r="CL353" s="814"/>
      <c r="CM353" s="814"/>
      <c r="CN353" s="814"/>
      <c r="CO353" s="814"/>
      <c r="CP353" s="814"/>
      <c r="CQ353" s="814"/>
      <c r="CR353" s="814"/>
      <c r="CS353" s="814"/>
      <c r="CT353" s="814"/>
      <c r="CU353" s="814"/>
      <c r="CV353" s="814"/>
      <c r="CW353" s="814"/>
      <c r="CX353" s="815"/>
      <c r="DG353" s="807"/>
      <c r="DH353" s="807"/>
      <c r="DI353" s="807"/>
      <c r="DJ353" s="807"/>
      <c r="DK353" s="807"/>
      <c r="DL353" s="807"/>
      <c r="DM353" s="807"/>
      <c r="DN353" s="807"/>
      <c r="DO353" s="807"/>
      <c r="DP353" s="807"/>
      <c r="DQ353" s="808"/>
      <c r="DU353" s="809"/>
      <c r="DV353" s="809"/>
      <c r="DW353" s="809"/>
      <c r="DX353" s="809"/>
      <c r="DY353" s="809"/>
      <c r="DZ353" s="809"/>
      <c r="EA353" s="809"/>
      <c r="EH353" s="810"/>
      <c r="EI353" s="810"/>
      <c r="EJ353" s="810"/>
      <c r="EK353" s="810"/>
      <c r="EL353" s="810"/>
      <c r="EM353" s="810"/>
    </row>
    <row r="354" spans="2:143" ht="12" customHeight="1">
      <c r="B354" s="644"/>
      <c r="C354" s="40">
        <v>395</v>
      </c>
      <c r="D354" s="41" t="s">
        <v>5</v>
      </c>
      <c r="E354" s="42">
        <v>11</v>
      </c>
      <c r="F354" s="66">
        <v>1.32</v>
      </c>
      <c r="G354" s="71">
        <v>3.3</v>
      </c>
      <c r="H354" s="45">
        <v>117</v>
      </c>
      <c r="I354" s="46">
        <f>F354*G354</f>
        <v>4.356</v>
      </c>
      <c r="J354" s="47">
        <f t="shared" si="41"/>
        <v>35.35353535353536</v>
      </c>
      <c r="K354" s="839">
        <v>154</v>
      </c>
      <c r="L354" s="514"/>
      <c r="M354" s="797"/>
      <c r="N354" s="798" t="s">
        <v>180</v>
      </c>
      <c r="O354" s="799">
        <f t="shared" si="42"/>
        <v>0</v>
      </c>
      <c r="P354" s="848" t="s">
        <v>446</v>
      </c>
      <c r="Q354" s="844">
        <f t="shared" si="43"/>
        <v>0</v>
      </c>
      <c r="R354" s="845">
        <f t="shared" si="44"/>
        <v>0</v>
      </c>
      <c r="S354" s="846">
        <f t="shared" si="45"/>
        <v>0</v>
      </c>
      <c r="T354" s="847">
        <f t="shared" si="46"/>
        <v>0</v>
      </c>
      <c r="U354" s="49">
        <f t="shared" si="47"/>
        <v>0</v>
      </c>
      <c r="W354" s="247"/>
      <c r="AA354" s="188"/>
      <c r="AB354" s="188"/>
      <c r="AC354" s="188"/>
      <c r="AD354" s="188"/>
      <c r="AE354" s="188"/>
      <c r="AF354" s="188"/>
      <c r="AL354" s="201"/>
      <c r="AM354" s="201"/>
      <c r="AN354" s="201"/>
      <c r="AO354" s="201"/>
      <c r="AY354" s="810"/>
      <c r="AZ354" s="810"/>
      <c r="BA354" s="810"/>
      <c r="BB354" s="810"/>
      <c r="BC354" s="810"/>
      <c r="BD354" s="810"/>
      <c r="BE354" s="810"/>
      <c r="BF354" s="810"/>
      <c r="BG354" s="810"/>
      <c r="BH354" s="810"/>
      <c r="BR354" s="813"/>
      <c r="BS354" s="813"/>
      <c r="CB354" s="810"/>
      <c r="CC354" s="810"/>
      <c r="CD354" s="810"/>
      <c r="CE354" s="810"/>
      <c r="CG354" s="814"/>
      <c r="CH354" s="814"/>
      <c r="CI354" s="814"/>
      <c r="CJ354" s="814"/>
      <c r="CK354" s="814"/>
      <c r="CL354" s="814"/>
      <c r="CM354" s="814"/>
      <c r="CN354" s="814"/>
      <c r="CO354" s="814"/>
      <c r="CP354" s="814"/>
      <c r="CQ354" s="814"/>
      <c r="CR354" s="814"/>
      <c r="CS354" s="814"/>
      <c r="CT354" s="814"/>
      <c r="CU354" s="814"/>
      <c r="CV354" s="814"/>
      <c r="CW354" s="814"/>
      <c r="CX354" s="815"/>
      <c r="DG354" s="807"/>
      <c r="DH354" s="807"/>
      <c r="DI354" s="807"/>
      <c r="DJ354" s="807"/>
      <c r="DK354" s="807"/>
      <c r="DL354" s="807"/>
      <c r="DM354" s="807"/>
      <c r="DN354" s="807"/>
      <c r="DO354" s="807"/>
      <c r="DP354" s="807"/>
      <c r="DQ354" s="808"/>
      <c r="DU354" s="809"/>
      <c r="DV354" s="809"/>
      <c r="DW354" s="809"/>
      <c r="DX354" s="809"/>
      <c r="DY354" s="809"/>
      <c r="DZ354" s="809"/>
      <c r="EA354" s="809"/>
      <c r="EH354" s="810"/>
      <c r="EI354" s="810"/>
      <c r="EJ354" s="810"/>
      <c r="EK354" s="810"/>
      <c r="EL354" s="810"/>
      <c r="EM354" s="810"/>
    </row>
    <row r="355" spans="2:143" ht="12" customHeight="1">
      <c r="B355" s="644"/>
      <c r="C355" s="5"/>
      <c r="D355" s="41" t="s">
        <v>6</v>
      </c>
      <c r="E355" s="42"/>
      <c r="F355" s="66">
        <f>1.32-(1*0.33)</f>
        <v>0.99</v>
      </c>
      <c r="G355" s="71"/>
      <c r="H355" s="45">
        <v>90</v>
      </c>
      <c r="I355" s="46">
        <f>F355*G354</f>
        <v>3.267</v>
      </c>
      <c r="J355" s="47">
        <f t="shared" si="41"/>
        <v>34.89439853076217</v>
      </c>
      <c r="K355" s="796">
        <v>114</v>
      </c>
      <c r="L355" s="514"/>
      <c r="M355" s="797"/>
      <c r="N355" s="798" t="s">
        <v>180</v>
      </c>
      <c r="O355" s="799">
        <f t="shared" si="42"/>
        <v>0</v>
      </c>
      <c r="P355" s="848" t="s">
        <v>446</v>
      </c>
      <c r="Q355" s="844">
        <f t="shared" si="43"/>
        <v>0</v>
      </c>
      <c r="R355" s="845">
        <f t="shared" si="44"/>
        <v>0</v>
      </c>
      <c r="S355" s="846">
        <f t="shared" si="45"/>
        <v>0</v>
      </c>
      <c r="T355" s="847">
        <f t="shared" si="46"/>
        <v>0</v>
      </c>
      <c r="U355" s="49">
        <f t="shared" si="47"/>
        <v>0</v>
      </c>
      <c r="W355" s="247"/>
      <c r="AA355" s="188"/>
      <c r="AB355" s="188"/>
      <c r="AC355" s="188"/>
      <c r="AD355" s="188"/>
      <c r="AE355" s="188"/>
      <c r="AF355" s="188"/>
      <c r="AL355" s="201"/>
      <c r="AM355" s="201"/>
      <c r="AN355" s="201"/>
      <c r="AO355" s="201"/>
      <c r="AY355" s="811"/>
      <c r="AZ355" s="811"/>
      <c r="BA355" s="811"/>
      <c r="BB355" s="811"/>
      <c r="BC355" s="811"/>
      <c r="BD355" s="811"/>
      <c r="BE355" s="811"/>
      <c r="BF355" s="811"/>
      <c r="BG355" s="811"/>
      <c r="BH355" s="811"/>
      <c r="BR355" s="813"/>
      <c r="BS355" s="813"/>
      <c r="CB355" s="810"/>
      <c r="CC355" s="810"/>
      <c r="CD355" s="810"/>
      <c r="CE355" s="810"/>
      <c r="CG355" s="814"/>
      <c r="CH355" s="814"/>
      <c r="CI355" s="814"/>
      <c r="CJ355" s="814"/>
      <c r="CK355" s="814"/>
      <c r="CL355" s="814"/>
      <c r="CM355" s="814"/>
      <c r="CN355" s="814"/>
      <c r="CO355" s="814"/>
      <c r="CP355" s="814"/>
      <c r="CQ355" s="814"/>
      <c r="CR355" s="814"/>
      <c r="CS355" s="814"/>
      <c r="CT355" s="814"/>
      <c r="CU355" s="814"/>
      <c r="CV355" s="814"/>
      <c r="CW355" s="814"/>
      <c r="CX355" s="815"/>
      <c r="DG355" s="807"/>
      <c r="DH355" s="807"/>
      <c r="DI355" s="807"/>
      <c r="DJ355" s="807"/>
      <c r="DK355" s="807"/>
      <c r="DL355" s="807"/>
      <c r="DM355" s="807"/>
      <c r="DN355" s="807"/>
      <c r="DO355" s="807"/>
      <c r="DP355" s="807"/>
      <c r="DQ355" s="808"/>
      <c r="DU355" s="809"/>
      <c r="DV355" s="809"/>
      <c r="DW355" s="809"/>
      <c r="DX355" s="809"/>
      <c r="DY355" s="809"/>
      <c r="DZ355" s="809"/>
      <c r="EA355" s="809"/>
      <c r="EH355" s="810"/>
      <c r="EI355" s="810"/>
      <c r="EJ355" s="810"/>
      <c r="EK355" s="810"/>
      <c r="EL355" s="810"/>
      <c r="EM355" s="810"/>
    </row>
    <row r="356" spans="2:143" ht="12" customHeight="1">
      <c r="B356" s="644"/>
      <c r="C356" s="5"/>
      <c r="D356" s="41" t="s">
        <v>7</v>
      </c>
      <c r="E356" s="42"/>
      <c r="F356" s="66">
        <f>1.32-(2*0.33)</f>
        <v>0.66</v>
      </c>
      <c r="G356" s="71"/>
      <c r="H356" s="45">
        <v>62</v>
      </c>
      <c r="I356" s="46">
        <f>F356*G354</f>
        <v>2.178</v>
      </c>
      <c r="J356" s="47">
        <f t="shared" si="41"/>
        <v>35.81267217630854</v>
      </c>
      <c r="K356" s="796">
        <v>78</v>
      </c>
      <c r="L356" s="514"/>
      <c r="M356" s="797"/>
      <c r="N356" s="798" t="s">
        <v>180</v>
      </c>
      <c r="O356" s="799">
        <f t="shared" si="42"/>
        <v>0</v>
      </c>
      <c r="P356" s="848" t="s">
        <v>446</v>
      </c>
      <c r="Q356" s="844">
        <f t="shared" si="43"/>
        <v>0</v>
      </c>
      <c r="R356" s="845">
        <f t="shared" si="44"/>
        <v>0</v>
      </c>
      <c r="S356" s="846">
        <f t="shared" si="45"/>
        <v>0</v>
      </c>
      <c r="T356" s="847">
        <f t="shared" si="46"/>
        <v>0</v>
      </c>
      <c r="U356" s="49">
        <f t="shared" si="47"/>
        <v>0</v>
      </c>
      <c r="W356" s="247"/>
      <c r="AA356" s="188"/>
      <c r="AB356" s="188"/>
      <c r="AC356" s="188"/>
      <c r="AD356" s="188"/>
      <c r="AE356" s="188"/>
      <c r="AF356" s="188"/>
      <c r="AL356" s="201"/>
      <c r="AM356" s="201"/>
      <c r="AN356" s="201"/>
      <c r="AO356" s="201"/>
      <c r="AY356" s="811"/>
      <c r="AZ356" s="811"/>
      <c r="BA356" s="811"/>
      <c r="BB356" s="811"/>
      <c r="BC356" s="811"/>
      <c r="BD356" s="811"/>
      <c r="BE356" s="811"/>
      <c r="BF356" s="811"/>
      <c r="BG356" s="811"/>
      <c r="BH356" s="811"/>
      <c r="BR356" s="813"/>
      <c r="BS356" s="813"/>
      <c r="CB356" s="810"/>
      <c r="CC356" s="810"/>
      <c r="CD356" s="810"/>
      <c r="CE356" s="810"/>
      <c r="CG356" s="814"/>
      <c r="CH356" s="814"/>
      <c r="CI356" s="814"/>
      <c r="CJ356" s="814"/>
      <c r="CK356" s="814"/>
      <c r="CL356" s="814"/>
      <c r="CM356" s="814"/>
      <c r="CN356" s="814"/>
      <c r="CO356" s="814"/>
      <c r="CP356" s="814"/>
      <c r="CQ356" s="814"/>
      <c r="CR356" s="814"/>
      <c r="CS356" s="814"/>
      <c r="CT356" s="814"/>
      <c r="CU356" s="814"/>
      <c r="CV356" s="814"/>
      <c r="CW356" s="814"/>
      <c r="CX356" s="815"/>
      <c r="DG356" s="807"/>
      <c r="DH356" s="807"/>
      <c r="DI356" s="807"/>
      <c r="DJ356" s="807"/>
      <c r="DK356" s="807"/>
      <c r="DL356" s="807"/>
      <c r="DM356" s="807"/>
      <c r="DN356" s="807"/>
      <c r="DO356" s="807"/>
      <c r="DP356" s="807"/>
      <c r="DQ356" s="808"/>
      <c r="DU356" s="809"/>
      <c r="DV356" s="809"/>
      <c r="DW356" s="809"/>
      <c r="DX356" s="809"/>
      <c r="DY356" s="809"/>
      <c r="DZ356" s="809"/>
      <c r="EA356" s="809"/>
      <c r="EH356" s="810"/>
      <c r="EI356" s="810"/>
      <c r="EJ356" s="810"/>
      <c r="EK356" s="810"/>
      <c r="EL356" s="810"/>
      <c r="EM356" s="810"/>
    </row>
    <row r="357" spans="2:143" ht="12" customHeight="1">
      <c r="B357" s="644"/>
      <c r="D357" s="41" t="s">
        <v>8</v>
      </c>
      <c r="E357" s="42"/>
      <c r="F357" s="66">
        <f>1.32-(3*0.33)</f>
        <v>0.33000000000000007</v>
      </c>
      <c r="G357" s="71"/>
      <c r="H357" s="45">
        <v>44</v>
      </c>
      <c r="I357" s="46">
        <f>F357*G354</f>
        <v>1.0890000000000002</v>
      </c>
      <c r="J357" s="47">
        <f t="shared" si="41"/>
        <v>43.158861340679515</v>
      </c>
      <c r="K357" s="796">
        <v>47</v>
      </c>
      <c r="L357" s="514"/>
      <c r="M357" s="797"/>
      <c r="N357" s="798" t="s">
        <v>180</v>
      </c>
      <c r="O357" s="799">
        <f t="shared" si="42"/>
        <v>0</v>
      </c>
      <c r="P357" s="848" t="s">
        <v>446</v>
      </c>
      <c r="Q357" s="844">
        <f t="shared" si="43"/>
        <v>0</v>
      </c>
      <c r="R357" s="845">
        <f t="shared" si="44"/>
        <v>0</v>
      </c>
      <c r="S357" s="846">
        <f t="shared" si="45"/>
        <v>0</v>
      </c>
      <c r="T357" s="847">
        <f t="shared" si="46"/>
        <v>0</v>
      </c>
      <c r="U357" s="49">
        <f t="shared" si="47"/>
        <v>0</v>
      </c>
      <c r="W357" s="247"/>
      <c r="AA357" s="188"/>
      <c r="AB357" s="188"/>
      <c r="AC357" s="188"/>
      <c r="AD357" s="188"/>
      <c r="AE357" s="188"/>
      <c r="AF357" s="188"/>
      <c r="AL357" s="201"/>
      <c r="AM357" s="201"/>
      <c r="AN357" s="201"/>
      <c r="AO357" s="201"/>
      <c r="AY357" s="811"/>
      <c r="AZ357" s="811"/>
      <c r="BA357" s="811"/>
      <c r="BB357" s="811"/>
      <c r="BC357" s="811"/>
      <c r="BD357" s="811"/>
      <c r="BE357" s="811"/>
      <c r="BF357" s="811"/>
      <c r="BG357" s="811"/>
      <c r="BH357" s="811"/>
      <c r="BR357" s="813"/>
      <c r="BS357" s="813"/>
      <c r="CB357" s="810"/>
      <c r="CC357" s="810"/>
      <c r="CD357" s="810"/>
      <c r="CE357" s="810"/>
      <c r="CG357" s="814"/>
      <c r="CH357" s="814"/>
      <c r="CI357" s="814"/>
      <c r="CJ357" s="814"/>
      <c r="CK357" s="814"/>
      <c r="CL357" s="814"/>
      <c r="CM357" s="814"/>
      <c r="CN357" s="814"/>
      <c r="CO357" s="814"/>
      <c r="CP357" s="814"/>
      <c r="CQ357" s="814"/>
      <c r="CR357" s="814"/>
      <c r="CS357" s="814"/>
      <c r="CT357" s="814"/>
      <c r="CU357" s="814"/>
      <c r="CV357" s="814"/>
      <c r="CW357" s="814"/>
      <c r="CX357" s="815"/>
      <c r="DG357" s="807"/>
      <c r="DH357" s="807"/>
      <c r="DI357" s="807"/>
      <c r="DJ357" s="807"/>
      <c r="DK357" s="807"/>
      <c r="DL357" s="807"/>
      <c r="DM357" s="807"/>
      <c r="DN357" s="807"/>
      <c r="DO357" s="807"/>
      <c r="DP357" s="807"/>
      <c r="DQ357" s="808"/>
      <c r="DU357" s="809"/>
      <c r="DV357" s="809"/>
      <c r="DW357" s="809"/>
      <c r="DX357" s="809"/>
      <c r="DY357" s="809"/>
      <c r="DZ357" s="809"/>
      <c r="EA357" s="809"/>
      <c r="EH357" s="810"/>
      <c r="EI357" s="810"/>
      <c r="EJ357" s="810"/>
      <c r="EK357" s="810"/>
      <c r="EL357" s="810"/>
      <c r="EM357" s="810"/>
    </row>
    <row r="358" spans="2:143" ht="12" customHeight="1">
      <c r="B358" s="644"/>
      <c r="C358" s="40">
        <v>396</v>
      </c>
      <c r="D358" s="41" t="s">
        <v>278</v>
      </c>
      <c r="E358" s="42">
        <v>11</v>
      </c>
      <c r="F358" s="66">
        <v>1.32</v>
      </c>
      <c r="G358" s="71">
        <v>3.96</v>
      </c>
      <c r="H358" s="45">
        <v>139</v>
      </c>
      <c r="I358" s="46">
        <f>F358*G358</f>
        <v>5.2272</v>
      </c>
      <c r="J358" s="47">
        <f t="shared" si="41"/>
        <v>33.28741965105601</v>
      </c>
      <c r="K358" s="839">
        <v>174</v>
      </c>
      <c r="L358" s="514"/>
      <c r="M358" s="797"/>
      <c r="N358" s="798" t="s">
        <v>180</v>
      </c>
      <c r="O358" s="799">
        <f t="shared" si="42"/>
        <v>0</v>
      </c>
      <c r="P358" s="848" t="s">
        <v>446</v>
      </c>
      <c r="Q358" s="844">
        <f t="shared" si="43"/>
        <v>0</v>
      </c>
      <c r="R358" s="845">
        <f t="shared" si="44"/>
        <v>0</v>
      </c>
      <c r="S358" s="846">
        <f t="shared" si="45"/>
        <v>0</v>
      </c>
      <c r="T358" s="847">
        <f t="shared" si="46"/>
        <v>0</v>
      </c>
      <c r="U358" s="49">
        <f t="shared" si="47"/>
        <v>0</v>
      </c>
      <c r="W358" s="247"/>
      <c r="AA358" s="188"/>
      <c r="AB358" s="188"/>
      <c r="AC358" s="188"/>
      <c r="AD358" s="188"/>
      <c r="AE358" s="188"/>
      <c r="AF358" s="188"/>
      <c r="AL358" s="201"/>
      <c r="AM358" s="201"/>
      <c r="AN358" s="201"/>
      <c r="AO358" s="201"/>
      <c r="AY358" s="810"/>
      <c r="AZ358" s="810"/>
      <c r="BA358" s="810"/>
      <c r="BB358" s="810"/>
      <c r="BC358" s="810"/>
      <c r="BD358" s="810"/>
      <c r="BE358" s="810"/>
      <c r="BF358" s="810"/>
      <c r="BG358" s="810"/>
      <c r="BH358" s="810"/>
      <c r="BR358" s="813"/>
      <c r="BS358" s="813"/>
      <c r="CB358" s="810"/>
      <c r="CC358" s="810"/>
      <c r="CD358" s="810"/>
      <c r="CE358" s="810"/>
      <c r="CG358" s="814"/>
      <c r="CH358" s="814"/>
      <c r="CI358" s="814"/>
      <c r="CJ358" s="814"/>
      <c r="CK358" s="814"/>
      <c r="CL358" s="814"/>
      <c r="CM358" s="814"/>
      <c r="CN358" s="814"/>
      <c r="CO358" s="814"/>
      <c r="CP358" s="814"/>
      <c r="CQ358" s="814"/>
      <c r="CR358" s="814"/>
      <c r="CS358" s="814"/>
      <c r="CT358" s="814"/>
      <c r="CU358" s="814"/>
      <c r="CV358" s="814"/>
      <c r="CW358" s="814"/>
      <c r="CX358" s="815"/>
      <c r="DG358" s="807"/>
      <c r="DH358" s="807"/>
      <c r="DI358" s="807"/>
      <c r="DJ358" s="807"/>
      <c r="DK358" s="807"/>
      <c r="DL358" s="807"/>
      <c r="DM358" s="807"/>
      <c r="DN358" s="807"/>
      <c r="DO358" s="807"/>
      <c r="DP358" s="807"/>
      <c r="DQ358" s="808"/>
      <c r="DU358" s="809"/>
      <c r="DV358" s="809"/>
      <c r="DW358" s="809"/>
      <c r="DX358" s="809"/>
      <c r="DY358" s="809"/>
      <c r="DZ358" s="809"/>
      <c r="EA358" s="809"/>
      <c r="EH358" s="810"/>
      <c r="EI358" s="810"/>
      <c r="EJ358" s="810"/>
      <c r="EK358" s="810"/>
      <c r="EL358" s="810"/>
      <c r="EM358" s="810"/>
    </row>
    <row r="359" spans="2:143" ht="12" customHeight="1">
      <c r="B359" s="644"/>
      <c r="C359" s="5"/>
      <c r="D359" s="41" t="s">
        <v>279</v>
      </c>
      <c r="E359" s="42"/>
      <c r="F359" s="66">
        <f>1.32-(1*0.33)</f>
        <v>0.99</v>
      </c>
      <c r="G359" s="71"/>
      <c r="H359" s="45">
        <v>106</v>
      </c>
      <c r="I359" s="46">
        <f>F359*G358</f>
        <v>3.9204</v>
      </c>
      <c r="J359" s="47">
        <f t="shared" si="41"/>
        <v>33.67003367003367</v>
      </c>
      <c r="K359" s="796">
        <v>132</v>
      </c>
      <c r="L359" s="514"/>
      <c r="M359" s="797"/>
      <c r="N359" s="798" t="s">
        <v>180</v>
      </c>
      <c r="O359" s="799">
        <f t="shared" si="42"/>
        <v>0</v>
      </c>
      <c r="P359" s="848" t="s">
        <v>446</v>
      </c>
      <c r="Q359" s="844">
        <f t="shared" si="43"/>
        <v>0</v>
      </c>
      <c r="R359" s="845">
        <f t="shared" si="44"/>
        <v>0</v>
      </c>
      <c r="S359" s="846">
        <f t="shared" si="45"/>
        <v>0</v>
      </c>
      <c r="T359" s="847">
        <f t="shared" si="46"/>
        <v>0</v>
      </c>
      <c r="U359" s="49">
        <f t="shared" si="47"/>
        <v>0</v>
      </c>
      <c r="W359" s="247"/>
      <c r="AA359" s="188"/>
      <c r="AB359" s="188"/>
      <c r="AC359" s="188"/>
      <c r="AD359" s="188"/>
      <c r="AE359" s="188"/>
      <c r="AF359" s="188"/>
      <c r="AL359" s="201"/>
      <c r="AM359" s="201"/>
      <c r="AN359" s="201"/>
      <c r="AO359" s="201"/>
      <c r="AY359" s="811"/>
      <c r="AZ359" s="811"/>
      <c r="BA359" s="811"/>
      <c r="BB359" s="811"/>
      <c r="BC359" s="811"/>
      <c r="BD359" s="811"/>
      <c r="BE359" s="811"/>
      <c r="BF359" s="811"/>
      <c r="BG359" s="811"/>
      <c r="BH359" s="811"/>
      <c r="BR359" s="813"/>
      <c r="BS359" s="813"/>
      <c r="CB359" s="810"/>
      <c r="CC359" s="810"/>
      <c r="CD359" s="810"/>
      <c r="CE359" s="810"/>
      <c r="CG359" s="814"/>
      <c r="CH359" s="814"/>
      <c r="CI359" s="814"/>
      <c r="CJ359" s="814"/>
      <c r="CK359" s="814"/>
      <c r="CL359" s="814"/>
      <c r="CM359" s="814"/>
      <c r="CN359" s="814"/>
      <c r="CO359" s="814"/>
      <c r="CP359" s="814"/>
      <c r="CQ359" s="814"/>
      <c r="CR359" s="814"/>
      <c r="CS359" s="814"/>
      <c r="CT359" s="814"/>
      <c r="CU359" s="814"/>
      <c r="CV359" s="814"/>
      <c r="CW359" s="814"/>
      <c r="CX359" s="815"/>
      <c r="DG359" s="807"/>
      <c r="DH359" s="807"/>
      <c r="DI359" s="807"/>
      <c r="DJ359" s="807"/>
      <c r="DK359" s="807"/>
      <c r="DL359" s="807"/>
      <c r="DM359" s="807"/>
      <c r="DN359" s="807"/>
      <c r="DO359" s="807"/>
      <c r="DP359" s="807"/>
      <c r="DQ359" s="808"/>
      <c r="DU359" s="809"/>
      <c r="DV359" s="809"/>
      <c r="DW359" s="809"/>
      <c r="DX359" s="809"/>
      <c r="DY359" s="809"/>
      <c r="DZ359" s="809"/>
      <c r="EA359" s="809"/>
      <c r="EH359" s="810"/>
      <c r="EI359" s="810"/>
      <c r="EJ359" s="810"/>
      <c r="EK359" s="810"/>
      <c r="EL359" s="810"/>
      <c r="EM359" s="810"/>
    </row>
    <row r="360" spans="2:143" ht="12" customHeight="1">
      <c r="B360" s="644"/>
      <c r="C360" s="5"/>
      <c r="D360" s="41" t="s">
        <v>280</v>
      </c>
      <c r="E360" s="42"/>
      <c r="F360" s="66">
        <f>1.32-(2*0.33)</f>
        <v>0.66</v>
      </c>
      <c r="G360" s="71"/>
      <c r="H360" s="45">
        <v>74</v>
      </c>
      <c r="I360" s="46">
        <f>F360*G358</f>
        <v>2.6136</v>
      </c>
      <c r="J360" s="47">
        <f t="shared" si="41"/>
        <v>34.81787572696664</v>
      </c>
      <c r="K360" s="796">
        <v>91</v>
      </c>
      <c r="L360" s="514"/>
      <c r="M360" s="797"/>
      <c r="N360" s="798" t="s">
        <v>180</v>
      </c>
      <c r="O360" s="799">
        <f t="shared" si="42"/>
        <v>0</v>
      </c>
      <c r="P360" s="848" t="s">
        <v>446</v>
      </c>
      <c r="Q360" s="844">
        <f t="shared" si="43"/>
        <v>0</v>
      </c>
      <c r="R360" s="845">
        <f t="shared" si="44"/>
        <v>0</v>
      </c>
      <c r="S360" s="846">
        <f t="shared" si="45"/>
        <v>0</v>
      </c>
      <c r="T360" s="847">
        <f t="shared" si="46"/>
        <v>0</v>
      </c>
      <c r="U360" s="49">
        <f t="shared" si="47"/>
        <v>0</v>
      </c>
      <c r="W360" s="247"/>
      <c r="AA360" s="188"/>
      <c r="AB360" s="188"/>
      <c r="AC360" s="188"/>
      <c r="AD360" s="188"/>
      <c r="AE360" s="188"/>
      <c r="AF360" s="188"/>
      <c r="AL360" s="201"/>
      <c r="AM360" s="201"/>
      <c r="AN360" s="201"/>
      <c r="AO360" s="201"/>
      <c r="AY360" s="811"/>
      <c r="AZ360" s="811"/>
      <c r="BA360" s="811"/>
      <c r="BB360" s="811"/>
      <c r="BC360" s="811"/>
      <c r="BD360" s="811"/>
      <c r="BE360" s="811"/>
      <c r="BF360" s="811"/>
      <c r="BG360" s="811"/>
      <c r="BH360" s="811"/>
      <c r="BR360" s="813"/>
      <c r="BS360" s="813"/>
      <c r="CB360" s="810"/>
      <c r="CC360" s="810"/>
      <c r="CD360" s="810"/>
      <c r="CE360" s="810"/>
      <c r="CG360" s="814"/>
      <c r="CH360" s="814"/>
      <c r="CI360" s="814"/>
      <c r="CJ360" s="814"/>
      <c r="CK360" s="814"/>
      <c r="CL360" s="814"/>
      <c r="CM360" s="814"/>
      <c r="CN360" s="814"/>
      <c r="CO360" s="814"/>
      <c r="CP360" s="814"/>
      <c r="CQ360" s="814"/>
      <c r="CR360" s="814"/>
      <c r="CS360" s="814"/>
      <c r="CT360" s="814"/>
      <c r="CU360" s="814"/>
      <c r="CV360" s="814"/>
      <c r="CW360" s="814"/>
      <c r="CX360" s="815"/>
      <c r="DG360" s="807"/>
      <c r="DH360" s="807"/>
      <c r="DI360" s="807"/>
      <c r="DJ360" s="807"/>
      <c r="DK360" s="807"/>
      <c r="DL360" s="807"/>
      <c r="DM360" s="807"/>
      <c r="DN360" s="807"/>
      <c r="DO360" s="807"/>
      <c r="DP360" s="807"/>
      <c r="DQ360" s="808"/>
      <c r="DU360" s="809"/>
      <c r="DV360" s="809"/>
      <c r="DW360" s="809"/>
      <c r="DX360" s="809"/>
      <c r="DY360" s="809"/>
      <c r="DZ360" s="809"/>
      <c r="EA360" s="809"/>
      <c r="EH360" s="810"/>
      <c r="EI360" s="810"/>
      <c r="EJ360" s="810"/>
      <c r="EK360" s="810"/>
      <c r="EL360" s="810"/>
      <c r="EM360" s="810"/>
    </row>
    <row r="361" spans="1:143" ht="12" customHeight="1">
      <c r="A361" s="566"/>
      <c r="B361" s="644"/>
      <c r="D361" s="41" t="s">
        <v>281</v>
      </c>
      <c r="E361" s="42"/>
      <c r="F361" s="66">
        <f>1.32-(3*0.33)</f>
        <v>0.33000000000000007</v>
      </c>
      <c r="G361" s="71"/>
      <c r="H361" s="45">
        <v>51</v>
      </c>
      <c r="I361" s="46">
        <f>F361*G358</f>
        <v>1.3068000000000002</v>
      </c>
      <c r="J361" s="47">
        <f t="shared" si="41"/>
        <v>42.08754208754208</v>
      </c>
      <c r="K361" s="796">
        <v>55</v>
      </c>
      <c r="L361" s="514"/>
      <c r="M361" s="797"/>
      <c r="N361" s="798" t="s">
        <v>180</v>
      </c>
      <c r="O361" s="799">
        <f t="shared" si="42"/>
        <v>0</v>
      </c>
      <c r="P361" s="848" t="s">
        <v>446</v>
      </c>
      <c r="Q361" s="844">
        <f t="shared" si="43"/>
        <v>0</v>
      </c>
      <c r="R361" s="845">
        <f t="shared" si="44"/>
        <v>0</v>
      </c>
      <c r="S361" s="846">
        <f t="shared" si="45"/>
        <v>0</v>
      </c>
      <c r="T361" s="847">
        <f t="shared" si="46"/>
        <v>0</v>
      </c>
      <c r="U361" s="49">
        <f t="shared" si="47"/>
        <v>0</v>
      </c>
      <c r="W361" s="247"/>
      <c r="AA361" s="188"/>
      <c r="AB361" s="188"/>
      <c r="AC361" s="188"/>
      <c r="AD361" s="188"/>
      <c r="AE361" s="188"/>
      <c r="AF361" s="188"/>
      <c r="AL361" s="201"/>
      <c r="AM361" s="201"/>
      <c r="AN361" s="201"/>
      <c r="AO361" s="201"/>
      <c r="AY361" s="811"/>
      <c r="AZ361" s="811"/>
      <c r="BA361" s="811"/>
      <c r="BB361" s="811"/>
      <c r="BC361" s="811"/>
      <c r="BD361" s="811"/>
      <c r="BE361" s="811"/>
      <c r="BF361" s="811"/>
      <c r="BG361" s="811"/>
      <c r="BH361" s="811"/>
      <c r="BR361" s="813"/>
      <c r="BS361" s="813"/>
      <c r="CB361" s="810"/>
      <c r="CC361" s="810"/>
      <c r="CD361" s="810"/>
      <c r="CE361" s="810"/>
      <c r="CG361" s="814"/>
      <c r="CH361" s="814"/>
      <c r="CI361" s="814"/>
      <c r="CJ361" s="814"/>
      <c r="CK361" s="814"/>
      <c r="CL361" s="814"/>
      <c r="CM361" s="814"/>
      <c r="CN361" s="814"/>
      <c r="CO361" s="814"/>
      <c r="CP361" s="814"/>
      <c r="CQ361" s="814"/>
      <c r="CR361" s="814"/>
      <c r="CS361" s="814"/>
      <c r="CT361" s="814"/>
      <c r="CU361" s="814"/>
      <c r="CV361" s="814"/>
      <c r="CW361" s="814"/>
      <c r="CX361" s="815"/>
      <c r="DG361" s="807"/>
      <c r="DH361" s="807"/>
      <c r="DI361" s="807"/>
      <c r="DJ361" s="807"/>
      <c r="DK361" s="807"/>
      <c r="DL361" s="807"/>
      <c r="DM361" s="807"/>
      <c r="DN361" s="807"/>
      <c r="DO361" s="807"/>
      <c r="DP361" s="807"/>
      <c r="DQ361" s="808"/>
      <c r="DU361" s="809"/>
      <c r="DV361" s="809"/>
      <c r="DW361" s="809"/>
      <c r="DX361" s="809"/>
      <c r="DY361" s="809"/>
      <c r="DZ361" s="809"/>
      <c r="EA361" s="809"/>
      <c r="EH361" s="810"/>
      <c r="EI361" s="810"/>
      <c r="EJ361" s="810"/>
      <c r="EK361" s="810"/>
      <c r="EL361" s="810"/>
      <c r="EM361" s="810"/>
    </row>
    <row r="362" spans="2:143" ht="12" customHeight="1">
      <c r="B362" s="644"/>
      <c r="C362" s="40">
        <v>462</v>
      </c>
      <c r="D362" s="41" t="s">
        <v>9</v>
      </c>
      <c r="E362" s="42">
        <v>11</v>
      </c>
      <c r="F362" s="66">
        <v>1.32</v>
      </c>
      <c r="G362" s="71">
        <v>4.62</v>
      </c>
      <c r="H362" s="45">
        <v>161</v>
      </c>
      <c r="I362" s="46">
        <f>F362*G362</f>
        <v>6.098400000000001</v>
      </c>
      <c r="J362" s="47">
        <f t="shared" si="41"/>
        <v>32.30355503082775</v>
      </c>
      <c r="K362" s="839">
        <v>197</v>
      </c>
      <c r="L362" s="514"/>
      <c r="M362" s="797"/>
      <c r="N362" s="798" t="s">
        <v>180</v>
      </c>
      <c r="O362" s="799">
        <f t="shared" si="42"/>
        <v>0</v>
      </c>
      <c r="P362" s="848" t="s">
        <v>446</v>
      </c>
      <c r="Q362" s="844">
        <f t="shared" si="43"/>
        <v>0</v>
      </c>
      <c r="R362" s="845">
        <f t="shared" si="44"/>
        <v>0</v>
      </c>
      <c r="S362" s="846">
        <f t="shared" si="45"/>
        <v>0</v>
      </c>
      <c r="T362" s="847">
        <f t="shared" si="46"/>
        <v>0</v>
      </c>
      <c r="U362" s="49">
        <f t="shared" si="47"/>
        <v>0</v>
      </c>
      <c r="W362" s="247"/>
      <c r="AA362" s="188"/>
      <c r="AB362" s="188"/>
      <c r="AC362" s="188"/>
      <c r="AD362" s="188"/>
      <c r="AE362" s="188"/>
      <c r="AF362" s="188"/>
      <c r="AL362" s="201"/>
      <c r="AM362" s="201"/>
      <c r="AN362" s="201"/>
      <c r="AO362" s="201"/>
      <c r="AY362" s="810"/>
      <c r="AZ362" s="810"/>
      <c r="BA362" s="810"/>
      <c r="BB362" s="810"/>
      <c r="BC362" s="810"/>
      <c r="BD362" s="810"/>
      <c r="BE362" s="810"/>
      <c r="BF362" s="810"/>
      <c r="BG362" s="810"/>
      <c r="BH362" s="810"/>
      <c r="BR362" s="813"/>
      <c r="BS362" s="813"/>
      <c r="CB362" s="810"/>
      <c r="CC362" s="810"/>
      <c r="CD362" s="810"/>
      <c r="CE362" s="810"/>
      <c r="CG362" s="814"/>
      <c r="CH362" s="814"/>
      <c r="CI362" s="814"/>
      <c r="CJ362" s="814"/>
      <c r="CK362" s="814"/>
      <c r="CL362" s="814"/>
      <c r="CM362" s="814"/>
      <c r="CN362" s="814"/>
      <c r="CO362" s="814"/>
      <c r="CP362" s="814"/>
      <c r="CQ362" s="814"/>
      <c r="CR362" s="814"/>
      <c r="CS362" s="814"/>
      <c r="CT362" s="814"/>
      <c r="CU362" s="814"/>
      <c r="CV362" s="814"/>
      <c r="CW362" s="814"/>
      <c r="CX362" s="815"/>
      <c r="DG362" s="807"/>
      <c r="DH362" s="807"/>
      <c r="DI362" s="807"/>
      <c r="DJ362" s="807"/>
      <c r="DK362" s="807"/>
      <c r="DL362" s="807"/>
      <c r="DM362" s="807"/>
      <c r="DN362" s="807"/>
      <c r="DO362" s="807"/>
      <c r="DP362" s="807"/>
      <c r="DQ362" s="808"/>
      <c r="DU362" s="809"/>
      <c r="DV362" s="809"/>
      <c r="DW362" s="809"/>
      <c r="DX362" s="809"/>
      <c r="DY362" s="809"/>
      <c r="DZ362" s="809"/>
      <c r="EA362" s="809"/>
      <c r="EH362" s="810"/>
      <c r="EI362" s="810"/>
      <c r="EJ362" s="810"/>
      <c r="EK362" s="810"/>
      <c r="EL362" s="810"/>
      <c r="EM362" s="810"/>
    </row>
    <row r="363" spans="2:143" ht="12" customHeight="1">
      <c r="B363" s="644"/>
      <c r="C363" s="5"/>
      <c r="D363" s="41" t="s">
        <v>10</v>
      </c>
      <c r="E363" s="42"/>
      <c r="F363" s="66">
        <f>1.32-(1*0.33)</f>
        <v>0.99</v>
      </c>
      <c r="G363" s="71"/>
      <c r="H363" s="45">
        <v>123</v>
      </c>
      <c r="I363" s="46">
        <f>F363*G362</f>
        <v>4.5738</v>
      </c>
      <c r="J363" s="47">
        <f t="shared" si="41"/>
        <v>32.79548734094188</v>
      </c>
      <c r="K363" s="796">
        <v>150</v>
      </c>
      <c r="L363" s="514"/>
      <c r="M363" s="797"/>
      <c r="N363" s="798" t="s">
        <v>180</v>
      </c>
      <c r="O363" s="799">
        <f t="shared" si="42"/>
        <v>0</v>
      </c>
      <c r="P363" s="848" t="s">
        <v>446</v>
      </c>
      <c r="Q363" s="844">
        <f t="shared" si="43"/>
        <v>0</v>
      </c>
      <c r="R363" s="845">
        <f t="shared" si="44"/>
        <v>0</v>
      </c>
      <c r="S363" s="846">
        <f t="shared" si="45"/>
        <v>0</v>
      </c>
      <c r="T363" s="847">
        <f t="shared" si="46"/>
        <v>0</v>
      </c>
      <c r="U363" s="49">
        <f t="shared" si="47"/>
        <v>0</v>
      </c>
      <c r="W363" s="247"/>
      <c r="AA363" s="188"/>
      <c r="AB363" s="188"/>
      <c r="AC363" s="188"/>
      <c r="AD363" s="188"/>
      <c r="AE363" s="188"/>
      <c r="AF363" s="188"/>
      <c r="AL363" s="201"/>
      <c r="AM363" s="201"/>
      <c r="AN363" s="201"/>
      <c r="AO363" s="201"/>
      <c r="AY363" s="811"/>
      <c r="AZ363" s="811"/>
      <c r="BA363" s="811"/>
      <c r="BB363" s="811"/>
      <c r="BC363" s="811"/>
      <c r="BD363" s="811"/>
      <c r="BE363" s="811"/>
      <c r="BF363" s="811"/>
      <c r="BG363" s="811"/>
      <c r="BH363" s="811"/>
      <c r="BR363" s="813"/>
      <c r="BS363" s="813"/>
      <c r="CB363" s="810"/>
      <c r="CC363" s="810"/>
      <c r="CD363" s="810"/>
      <c r="CE363" s="810"/>
      <c r="CG363" s="814"/>
      <c r="CH363" s="814"/>
      <c r="CI363" s="814"/>
      <c r="CJ363" s="814"/>
      <c r="CK363" s="814"/>
      <c r="CL363" s="814"/>
      <c r="CM363" s="814"/>
      <c r="CN363" s="814"/>
      <c r="CO363" s="814"/>
      <c r="CP363" s="814"/>
      <c r="CQ363" s="814"/>
      <c r="CR363" s="814"/>
      <c r="CS363" s="814"/>
      <c r="CT363" s="814"/>
      <c r="CU363" s="814"/>
      <c r="CV363" s="814"/>
      <c r="CW363" s="814"/>
      <c r="CX363" s="815"/>
      <c r="DG363" s="807"/>
      <c r="DH363" s="807"/>
      <c r="DI363" s="807"/>
      <c r="DJ363" s="807"/>
      <c r="DK363" s="807"/>
      <c r="DL363" s="807"/>
      <c r="DM363" s="807"/>
      <c r="DN363" s="807"/>
      <c r="DO363" s="807"/>
      <c r="DP363" s="807"/>
      <c r="DQ363" s="808"/>
      <c r="DU363" s="809"/>
      <c r="DV363" s="809"/>
      <c r="DW363" s="809"/>
      <c r="DX363" s="809"/>
      <c r="DY363" s="809"/>
      <c r="DZ363" s="809"/>
      <c r="EA363" s="809"/>
      <c r="EH363" s="810"/>
      <c r="EI363" s="810"/>
      <c r="EJ363" s="810"/>
      <c r="EK363" s="810"/>
      <c r="EL363" s="810"/>
      <c r="EM363" s="810"/>
    </row>
    <row r="364" spans="2:143" ht="12" customHeight="1">
      <c r="B364" s="644"/>
      <c r="C364" s="5"/>
      <c r="D364" s="41" t="s">
        <v>11</v>
      </c>
      <c r="E364" s="42"/>
      <c r="F364" s="66">
        <f>1.32-(2*0.33)</f>
        <v>0.66</v>
      </c>
      <c r="G364" s="71"/>
      <c r="H364" s="45">
        <v>86</v>
      </c>
      <c r="I364" s="46">
        <f>F364*G362</f>
        <v>3.0492000000000004</v>
      </c>
      <c r="J364" s="47">
        <f t="shared" si="41"/>
        <v>34.10730683457956</v>
      </c>
      <c r="K364" s="796">
        <v>104</v>
      </c>
      <c r="L364" s="514"/>
      <c r="M364" s="797"/>
      <c r="N364" s="798" t="s">
        <v>180</v>
      </c>
      <c r="O364" s="799">
        <f t="shared" si="42"/>
        <v>0</v>
      </c>
      <c r="P364" s="848" t="s">
        <v>446</v>
      </c>
      <c r="Q364" s="844">
        <f t="shared" si="43"/>
        <v>0</v>
      </c>
      <c r="R364" s="845">
        <f t="shared" si="44"/>
        <v>0</v>
      </c>
      <c r="S364" s="846">
        <f t="shared" si="45"/>
        <v>0</v>
      </c>
      <c r="T364" s="847">
        <f t="shared" si="46"/>
        <v>0</v>
      </c>
      <c r="U364" s="49">
        <f t="shared" si="47"/>
        <v>0</v>
      </c>
      <c r="W364" s="247"/>
      <c r="AA364" s="188"/>
      <c r="AB364" s="188"/>
      <c r="AC364" s="188"/>
      <c r="AD364" s="188"/>
      <c r="AE364" s="188"/>
      <c r="AF364" s="188"/>
      <c r="AL364" s="201"/>
      <c r="AM364" s="201"/>
      <c r="AN364" s="201"/>
      <c r="AO364" s="201"/>
      <c r="AY364" s="811"/>
      <c r="AZ364" s="811"/>
      <c r="BA364" s="811"/>
      <c r="BB364" s="811"/>
      <c r="BC364" s="811"/>
      <c r="BD364" s="811"/>
      <c r="BE364" s="811"/>
      <c r="BF364" s="811"/>
      <c r="BG364" s="811"/>
      <c r="BH364" s="811"/>
      <c r="BR364" s="813"/>
      <c r="BS364" s="813"/>
      <c r="CB364" s="810"/>
      <c r="CC364" s="810"/>
      <c r="CD364" s="810"/>
      <c r="CE364" s="810"/>
      <c r="CG364" s="814"/>
      <c r="CH364" s="814"/>
      <c r="CI364" s="814"/>
      <c r="CJ364" s="814"/>
      <c r="CK364" s="814"/>
      <c r="CL364" s="814"/>
      <c r="CM364" s="814"/>
      <c r="CN364" s="814"/>
      <c r="CO364" s="814"/>
      <c r="CP364" s="814"/>
      <c r="CQ364" s="814"/>
      <c r="CR364" s="814"/>
      <c r="CS364" s="814"/>
      <c r="CT364" s="814"/>
      <c r="CU364" s="814"/>
      <c r="CV364" s="814"/>
      <c r="CW364" s="814"/>
      <c r="CX364" s="815"/>
      <c r="DG364" s="807"/>
      <c r="DH364" s="807"/>
      <c r="DI364" s="807"/>
      <c r="DJ364" s="807"/>
      <c r="DK364" s="807"/>
      <c r="DL364" s="807"/>
      <c r="DM364" s="807"/>
      <c r="DN364" s="807"/>
      <c r="DO364" s="807"/>
      <c r="DP364" s="807"/>
      <c r="DQ364" s="808"/>
      <c r="DU364" s="809"/>
      <c r="DV364" s="809"/>
      <c r="DW364" s="809"/>
      <c r="DX364" s="809"/>
      <c r="DY364" s="809"/>
      <c r="DZ364" s="809"/>
      <c r="EA364" s="809"/>
      <c r="EH364" s="810"/>
      <c r="EI364" s="810"/>
      <c r="EJ364" s="810"/>
      <c r="EK364" s="810"/>
      <c r="EL364" s="810"/>
      <c r="EM364" s="810"/>
    </row>
    <row r="365" spans="2:143" ht="12" customHeight="1">
      <c r="B365" s="644"/>
      <c r="D365" s="41" t="s">
        <v>12</v>
      </c>
      <c r="E365" s="42"/>
      <c r="F365" s="66">
        <f>1.32-(3*0.33)</f>
        <v>0.33000000000000007</v>
      </c>
      <c r="G365" s="71"/>
      <c r="H365" s="45">
        <v>60</v>
      </c>
      <c r="I365" s="46">
        <f>F365*G362</f>
        <v>1.5246000000000004</v>
      </c>
      <c r="J365" s="47">
        <f t="shared" si="41"/>
        <v>40.66640430276793</v>
      </c>
      <c r="K365" s="796">
        <v>62</v>
      </c>
      <c r="L365" s="514"/>
      <c r="M365" s="797"/>
      <c r="N365" s="798" t="s">
        <v>180</v>
      </c>
      <c r="O365" s="799">
        <f t="shared" si="42"/>
        <v>0</v>
      </c>
      <c r="P365" s="848" t="s">
        <v>446</v>
      </c>
      <c r="Q365" s="844">
        <f t="shared" si="43"/>
        <v>0</v>
      </c>
      <c r="R365" s="845">
        <f t="shared" si="44"/>
        <v>0</v>
      </c>
      <c r="S365" s="846">
        <f t="shared" si="45"/>
        <v>0</v>
      </c>
      <c r="T365" s="847">
        <f t="shared" si="46"/>
        <v>0</v>
      </c>
      <c r="U365" s="49">
        <f t="shared" si="47"/>
        <v>0</v>
      </c>
      <c r="W365" s="247"/>
      <c r="AA365" s="188"/>
      <c r="AB365" s="188"/>
      <c r="AC365" s="188"/>
      <c r="AD365" s="188"/>
      <c r="AE365" s="188"/>
      <c r="AF365" s="188"/>
      <c r="AL365" s="201"/>
      <c r="AM365" s="201"/>
      <c r="AN365" s="201"/>
      <c r="AO365" s="201"/>
      <c r="AY365" s="811"/>
      <c r="AZ365" s="811"/>
      <c r="BA365" s="811"/>
      <c r="BB365" s="811"/>
      <c r="BC365" s="811"/>
      <c r="BD365" s="811"/>
      <c r="BE365" s="811"/>
      <c r="BF365" s="811"/>
      <c r="BG365" s="811"/>
      <c r="BH365" s="811"/>
      <c r="BR365" s="813"/>
      <c r="BS365" s="813"/>
      <c r="CB365" s="810"/>
      <c r="CC365" s="810"/>
      <c r="CD365" s="810"/>
      <c r="CE365" s="810"/>
      <c r="CG365" s="814"/>
      <c r="CH365" s="814"/>
      <c r="CI365" s="814"/>
      <c r="CJ365" s="814"/>
      <c r="CK365" s="814"/>
      <c r="CL365" s="814"/>
      <c r="CM365" s="814"/>
      <c r="CN365" s="814"/>
      <c r="CO365" s="814"/>
      <c r="CP365" s="814"/>
      <c r="CQ365" s="814"/>
      <c r="CR365" s="814"/>
      <c r="CS365" s="814"/>
      <c r="CT365" s="814"/>
      <c r="CU365" s="814"/>
      <c r="CV365" s="814"/>
      <c r="CW365" s="814"/>
      <c r="CX365" s="815"/>
      <c r="DG365" s="807"/>
      <c r="DH365" s="807"/>
      <c r="DI365" s="807"/>
      <c r="DJ365" s="807"/>
      <c r="DK365" s="807"/>
      <c r="DL365" s="807"/>
      <c r="DM365" s="807"/>
      <c r="DN365" s="807"/>
      <c r="DO365" s="807"/>
      <c r="DP365" s="807"/>
      <c r="DQ365" s="808"/>
      <c r="DU365" s="809"/>
      <c r="DV365" s="809"/>
      <c r="DW365" s="809"/>
      <c r="DX365" s="809"/>
      <c r="DY365" s="809"/>
      <c r="DZ365" s="809"/>
      <c r="EA365" s="809"/>
      <c r="EH365" s="810"/>
      <c r="EI365" s="810"/>
      <c r="EJ365" s="810"/>
      <c r="EK365" s="810"/>
      <c r="EL365" s="810"/>
      <c r="EM365" s="810"/>
    </row>
    <row r="366" spans="2:143" ht="12" customHeight="1">
      <c r="B366" s="644"/>
      <c r="C366" s="40">
        <v>528</v>
      </c>
      <c r="D366" s="41" t="s">
        <v>282</v>
      </c>
      <c r="E366" s="42">
        <v>11</v>
      </c>
      <c r="F366" s="66">
        <v>1.32</v>
      </c>
      <c r="G366" s="71">
        <v>5.28</v>
      </c>
      <c r="H366" s="45">
        <v>183</v>
      </c>
      <c r="I366" s="46">
        <f>F366*G366</f>
        <v>6.969600000000001</v>
      </c>
      <c r="J366" s="47">
        <f t="shared" si="41"/>
        <v>31.565656565656564</v>
      </c>
      <c r="K366" s="839">
        <v>220</v>
      </c>
      <c r="L366" s="514"/>
      <c r="M366" s="797"/>
      <c r="N366" s="798" t="s">
        <v>180</v>
      </c>
      <c r="O366" s="799">
        <f t="shared" si="42"/>
        <v>0</v>
      </c>
      <c r="P366" s="848" t="s">
        <v>446</v>
      </c>
      <c r="Q366" s="844">
        <f t="shared" si="43"/>
        <v>0</v>
      </c>
      <c r="R366" s="845">
        <f t="shared" si="44"/>
        <v>0</v>
      </c>
      <c r="S366" s="846">
        <f t="shared" si="45"/>
        <v>0</v>
      </c>
      <c r="T366" s="847">
        <f t="shared" si="46"/>
        <v>0</v>
      </c>
      <c r="U366" s="49">
        <f t="shared" si="47"/>
        <v>0</v>
      </c>
      <c r="W366" s="247"/>
      <c r="AA366" s="188"/>
      <c r="AB366" s="188"/>
      <c r="AC366" s="188"/>
      <c r="AD366" s="188"/>
      <c r="AE366" s="188"/>
      <c r="AF366" s="188"/>
      <c r="AL366" s="201"/>
      <c r="AM366" s="201"/>
      <c r="AN366" s="201"/>
      <c r="AO366" s="201"/>
      <c r="AY366" s="810"/>
      <c r="AZ366" s="810"/>
      <c r="BA366" s="810"/>
      <c r="BB366" s="810"/>
      <c r="BC366" s="810"/>
      <c r="BD366" s="810"/>
      <c r="BE366" s="810"/>
      <c r="BF366" s="810"/>
      <c r="BG366" s="810"/>
      <c r="BH366" s="810"/>
      <c r="BR366" s="813"/>
      <c r="BS366" s="813"/>
      <c r="CB366" s="810"/>
      <c r="CC366" s="810"/>
      <c r="CD366" s="810"/>
      <c r="CE366" s="810"/>
      <c r="CG366" s="814"/>
      <c r="CH366" s="814"/>
      <c r="CI366" s="814"/>
      <c r="CJ366" s="814"/>
      <c r="CK366" s="814"/>
      <c r="CL366" s="814"/>
      <c r="CM366" s="814"/>
      <c r="CN366" s="814"/>
      <c r="CO366" s="814"/>
      <c r="CP366" s="814"/>
      <c r="CQ366" s="814"/>
      <c r="CR366" s="814"/>
      <c r="CS366" s="814"/>
      <c r="CT366" s="814"/>
      <c r="CU366" s="814"/>
      <c r="CV366" s="814"/>
      <c r="CW366" s="814"/>
      <c r="CX366" s="815"/>
      <c r="DG366" s="807"/>
      <c r="DH366" s="807"/>
      <c r="DI366" s="807"/>
      <c r="DJ366" s="807"/>
      <c r="DK366" s="807"/>
      <c r="DL366" s="807"/>
      <c r="DM366" s="807"/>
      <c r="DN366" s="807"/>
      <c r="DO366" s="807"/>
      <c r="DP366" s="807"/>
      <c r="DQ366" s="808"/>
      <c r="DU366" s="809"/>
      <c r="DV366" s="809"/>
      <c r="DW366" s="809"/>
      <c r="DX366" s="809"/>
      <c r="DY366" s="809"/>
      <c r="DZ366" s="809"/>
      <c r="EA366" s="809"/>
      <c r="EH366" s="810"/>
      <c r="EI366" s="810"/>
      <c r="EJ366" s="810"/>
      <c r="EK366" s="810"/>
      <c r="EL366" s="810"/>
      <c r="EM366" s="810"/>
    </row>
    <row r="367" spans="2:143" ht="12" customHeight="1">
      <c r="B367" s="644"/>
      <c r="C367" s="5"/>
      <c r="D367" s="41" t="s">
        <v>283</v>
      </c>
      <c r="E367" s="42"/>
      <c r="F367" s="66">
        <f>1.32-(1*0.33)</f>
        <v>0.99</v>
      </c>
      <c r="G367" s="71"/>
      <c r="H367" s="45">
        <v>140</v>
      </c>
      <c r="I367" s="46">
        <f>F367*G366</f>
        <v>5.2272</v>
      </c>
      <c r="J367" s="47">
        <f t="shared" si="41"/>
        <v>31.948270584634223</v>
      </c>
      <c r="K367" s="796">
        <v>167</v>
      </c>
      <c r="L367" s="514"/>
      <c r="M367" s="797"/>
      <c r="N367" s="798" t="s">
        <v>180</v>
      </c>
      <c r="O367" s="799">
        <f t="shared" si="42"/>
        <v>0</v>
      </c>
      <c r="P367" s="848" t="s">
        <v>446</v>
      </c>
      <c r="Q367" s="844">
        <f t="shared" si="43"/>
        <v>0</v>
      </c>
      <c r="R367" s="845">
        <f t="shared" si="44"/>
        <v>0</v>
      </c>
      <c r="S367" s="846">
        <f t="shared" si="45"/>
        <v>0</v>
      </c>
      <c r="T367" s="847">
        <f t="shared" si="46"/>
        <v>0</v>
      </c>
      <c r="U367" s="49">
        <f t="shared" si="47"/>
        <v>0</v>
      </c>
      <c r="W367" s="247"/>
      <c r="AA367" s="188"/>
      <c r="AB367" s="188"/>
      <c r="AC367" s="188"/>
      <c r="AD367" s="188"/>
      <c r="AE367" s="188"/>
      <c r="AF367" s="188"/>
      <c r="AL367" s="201"/>
      <c r="AM367" s="201"/>
      <c r="AN367" s="201"/>
      <c r="AO367" s="201"/>
      <c r="AY367" s="811"/>
      <c r="AZ367" s="811"/>
      <c r="BA367" s="811"/>
      <c r="BB367" s="811"/>
      <c r="BC367" s="811"/>
      <c r="BD367" s="811"/>
      <c r="BE367" s="811"/>
      <c r="BF367" s="811"/>
      <c r="BG367" s="811"/>
      <c r="BH367" s="811"/>
      <c r="BR367" s="813"/>
      <c r="BS367" s="813"/>
      <c r="CB367" s="810"/>
      <c r="CC367" s="810"/>
      <c r="CD367" s="810"/>
      <c r="CE367" s="810"/>
      <c r="CG367" s="814"/>
      <c r="CH367" s="814"/>
      <c r="CI367" s="814"/>
      <c r="CJ367" s="814"/>
      <c r="CK367" s="814"/>
      <c r="CL367" s="814"/>
      <c r="CM367" s="814"/>
      <c r="CN367" s="814"/>
      <c r="CO367" s="814"/>
      <c r="CP367" s="814"/>
      <c r="CQ367" s="814"/>
      <c r="CR367" s="814"/>
      <c r="CS367" s="814"/>
      <c r="CT367" s="814"/>
      <c r="CU367" s="814"/>
      <c r="CV367" s="814"/>
      <c r="CW367" s="814"/>
      <c r="CX367" s="815"/>
      <c r="DG367" s="807"/>
      <c r="DH367" s="807"/>
      <c r="DI367" s="807"/>
      <c r="DJ367" s="807"/>
      <c r="DK367" s="807"/>
      <c r="DL367" s="807"/>
      <c r="DM367" s="807"/>
      <c r="DN367" s="807"/>
      <c r="DO367" s="807"/>
      <c r="DP367" s="807"/>
      <c r="DQ367" s="808"/>
      <c r="DU367" s="809"/>
      <c r="DV367" s="809"/>
      <c r="DW367" s="809"/>
      <c r="DX367" s="809"/>
      <c r="DY367" s="809"/>
      <c r="DZ367" s="809"/>
      <c r="EA367" s="809"/>
      <c r="EH367" s="810"/>
      <c r="EI367" s="810"/>
      <c r="EJ367" s="810"/>
      <c r="EK367" s="810"/>
      <c r="EL367" s="810"/>
      <c r="EM367" s="810"/>
    </row>
    <row r="368" spans="2:143" ht="12" customHeight="1">
      <c r="B368" s="644"/>
      <c r="C368" s="5"/>
      <c r="D368" s="41" t="s">
        <v>284</v>
      </c>
      <c r="E368" s="42"/>
      <c r="F368" s="66">
        <f>1.32-(2*0.33)</f>
        <v>0.66</v>
      </c>
      <c r="G368" s="71"/>
      <c r="H368" s="45">
        <v>97</v>
      </c>
      <c r="I368" s="46">
        <f>F368*G366</f>
        <v>3.4848000000000003</v>
      </c>
      <c r="J368" s="47">
        <f t="shared" si="41"/>
        <v>33.28741965105601</v>
      </c>
      <c r="K368" s="796">
        <v>116</v>
      </c>
      <c r="L368" s="514"/>
      <c r="M368" s="797"/>
      <c r="N368" s="798" t="s">
        <v>180</v>
      </c>
      <c r="O368" s="799">
        <f t="shared" si="42"/>
        <v>0</v>
      </c>
      <c r="P368" s="848" t="s">
        <v>446</v>
      </c>
      <c r="Q368" s="844">
        <f t="shared" si="43"/>
        <v>0</v>
      </c>
      <c r="R368" s="845">
        <f t="shared" si="44"/>
        <v>0</v>
      </c>
      <c r="S368" s="846">
        <f t="shared" si="45"/>
        <v>0</v>
      </c>
      <c r="T368" s="847">
        <f t="shared" si="46"/>
        <v>0</v>
      </c>
      <c r="U368" s="49">
        <f t="shared" si="47"/>
        <v>0</v>
      </c>
      <c r="W368" s="247"/>
      <c r="AA368" s="188"/>
      <c r="AB368" s="188"/>
      <c r="AC368" s="188"/>
      <c r="AD368" s="188"/>
      <c r="AE368" s="188"/>
      <c r="AF368" s="188"/>
      <c r="AL368" s="201"/>
      <c r="AM368" s="201"/>
      <c r="AN368" s="201"/>
      <c r="AO368" s="201"/>
      <c r="AY368" s="811"/>
      <c r="AZ368" s="811"/>
      <c r="BA368" s="811"/>
      <c r="BB368" s="811"/>
      <c r="BC368" s="811"/>
      <c r="BD368" s="811"/>
      <c r="BE368" s="811"/>
      <c r="BF368" s="811"/>
      <c r="BG368" s="811"/>
      <c r="BH368" s="811"/>
      <c r="BR368" s="813"/>
      <c r="BS368" s="813"/>
      <c r="CB368" s="810"/>
      <c r="CC368" s="810"/>
      <c r="CD368" s="810"/>
      <c r="CE368" s="810"/>
      <c r="CG368" s="814"/>
      <c r="CH368" s="814"/>
      <c r="CI368" s="814"/>
      <c r="CJ368" s="814"/>
      <c r="CK368" s="814"/>
      <c r="CL368" s="814"/>
      <c r="CM368" s="814"/>
      <c r="CN368" s="814"/>
      <c r="CO368" s="814"/>
      <c r="CP368" s="814"/>
      <c r="CQ368" s="814"/>
      <c r="CR368" s="814"/>
      <c r="CS368" s="814"/>
      <c r="CT368" s="814"/>
      <c r="CU368" s="814"/>
      <c r="CV368" s="814"/>
      <c r="CW368" s="814"/>
      <c r="CX368" s="815"/>
      <c r="DG368" s="807"/>
      <c r="DH368" s="807"/>
      <c r="DI368" s="807"/>
      <c r="DJ368" s="807"/>
      <c r="DK368" s="807"/>
      <c r="DL368" s="807"/>
      <c r="DM368" s="807"/>
      <c r="DN368" s="807"/>
      <c r="DO368" s="807"/>
      <c r="DP368" s="807"/>
      <c r="DQ368" s="808"/>
      <c r="DU368" s="809"/>
      <c r="DV368" s="809"/>
      <c r="DW368" s="809"/>
      <c r="DX368" s="809"/>
      <c r="DY368" s="809"/>
      <c r="DZ368" s="809"/>
      <c r="EA368" s="809"/>
      <c r="EH368" s="810"/>
      <c r="EI368" s="810"/>
      <c r="EJ368" s="810"/>
      <c r="EK368" s="810"/>
      <c r="EL368" s="810"/>
      <c r="EM368" s="810"/>
    </row>
    <row r="369" spans="2:143" ht="12" customHeight="1">
      <c r="B369" s="644"/>
      <c r="D369" s="41" t="s">
        <v>285</v>
      </c>
      <c r="E369" s="42"/>
      <c r="F369" s="66">
        <f>1.32-(3*0.33)</f>
        <v>0.33000000000000007</v>
      </c>
      <c r="G369" s="71"/>
      <c r="H369" s="45">
        <v>68</v>
      </c>
      <c r="I369" s="46">
        <f>F369*G366</f>
        <v>1.7424000000000004</v>
      </c>
      <c r="J369" s="47">
        <f t="shared" si="41"/>
        <v>39.60055096418732</v>
      </c>
      <c r="K369" s="796">
        <v>69</v>
      </c>
      <c r="L369" s="514"/>
      <c r="M369" s="797"/>
      <c r="N369" s="798" t="s">
        <v>180</v>
      </c>
      <c r="O369" s="799">
        <f t="shared" si="42"/>
        <v>0</v>
      </c>
      <c r="P369" s="848" t="s">
        <v>446</v>
      </c>
      <c r="Q369" s="844">
        <f t="shared" si="43"/>
        <v>0</v>
      </c>
      <c r="R369" s="845">
        <f t="shared" si="44"/>
        <v>0</v>
      </c>
      <c r="S369" s="846">
        <f t="shared" si="45"/>
        <v>0</v>
      </c>
      <c r="T369" s="847">
        <f t="shared" si="46"/>
        <v>0</v>
      </c>
      <c r="U369" s="49">
        <f t="shared" si="47"/>
        <v>0</v>
      </c>
      <c r="W369" s="247"/>
      <c r="AA369" s="188"/>
      <c r="AB369" s="188"/>
      <c r="AC369" s="188"/>
      <c r="AD369" s="188"/>
      <c r="AE369" s="188"/>
      <c r="AF369" s="188"/>
      <c r="AL369" s="201"/>
      <c r="AM369" s="201"/>
      <c r="AN369" s="201"/>
      <c r="AO369" s="201"/>
      <c r="AY369" s="811"/>
      <c r="AZ369" s="811"/>
      <c r="BA369" s="811"/>
      <c r="BB369" s="811"/>
      <c r="BC369" s="811"/>
      <c r="BD369" s="811"/>
      <c r="BE369" s="811"/>
      <c r="BF369" s="811"/>
      <c r="BG369" s="811"/>
      <c r="BH369" s="811"/>
      <c r="BR369" s="813"/>
      <c r="BS369" s="813"/>
      <c r="CB369" s="810"/>
      <c r="CC369" s="810"/>
      <c r="CD369" s="810"/>
      <c r="CE369" s="810"/>
      <c r="CG369" s="814"/>
      <c r="CH369" s="814"/>
      <c r="CI369" s="814"/>
      <c r="CJ369" s="814"/>
      <c r="CK369" s="814"/>
      <c r="CL369" s="814"/>
      <c r="CM369" s="814"/>
      <c r="CN369" s="814"/>
      <c r="CO369" s="814"/>
      <c r="CP369" s="814"/>
      <c r="CQ369" s="814"/>
      <c r="CR369" s="814"/>
      <c r="CS369" s="814"/>
      <c r="CT369" s="814"/>
      <c r="CU369" s="814"/>
      <c r="CV369" s="814"/>
      <c r="CW369" s="814"/>
      <c r="CX369" s="815"/>
      <c r="DG369" s="807"/>
      <c r="DH369" s="807"/>
      <c r="DI369" s="807"/>
      <c r="DJ369" s="807"/>
      <c r="DK369" s="807"/>
      <c r="DL369" s="807"/>
      <c r="DM369" s="807"/>
      <c r="DN369" s="807"/>
      <c r="DO369" s="807"/>
      <c r="DP369" s="807"/>
      <c r="DQ369" s="808"/>
      <c r="DU369" s="809"/>
      <c r="DV369" s="809"/>
      <c r="DW369" s="809"/>
      <c r="DX369" s="809"/>
      <c r="DY369" s="809"/>
      <c r="DZ369" s="809"/>
      <c r="EA369" s="809"/>
      <c r="EH369" s="810"/>
      <c r="EI369" s="810"/>
      <c r="EJ369" s="810"/>
      <c r="EK369" s="810"/>
      <c r="EL369" s="810"/>
      <c r="EM369" s="810"/>
    </row>
    <row r="370" spans="2:143" ht="12" customHeight="1">
      <c r="B370" s="644"/>
      <c r="C370" s="40">
        <v>594</v>
      </c>
      <c r="D370" s="41" t="s">
        <v>521</v>
      </c>
      <c r="E370" s="42">
        <v>11</v>
      </c>
      <c r="F370" s="66">
        <f>1.32-(1*0.33)</f>
        <v>0.99</v>
      </c>
      <c r="G370" s="71">
        <v>5.94</v>
      </c>
      <c r="H370" s="45">
        <v>158</v>
      </c>
      <c r="I370" s="46">
        <f>F370*G370</f>
        <v>5.8806</v>
      </c>
      <c r="J370" s="47">
        <f t="shared" si="41"/>
        <v>31.459374893718326</v>
      </c>
      <c r="K370" s="796">
        <v>185</v>
      </c>
      <c r="L370" s="514"/>
      <c r="M370" s="797"/>
      <c r="N370" s="798" t="s">
        <v>180</v>
      </c>
      <c r="O370" s="799">
        <f t="shared" si="42"/>
        <v>0</v>
      </c>
      <c r="P370" s="848" t="s">
        <v>446</v>
      </c>
      <c r="Q370" s="844">
        <f t="shared" si="43"/>
        <v>0</v>
      </c>
      <c r="R370" s="845">
        <f t="shared" si="44"/>
        <v>0</v>
      </c>
      <c r="S370" s="846">
        <f t="shared" si="45"/>
        <v>0</v>
      </c>
      <c r="T370" s="847">
        <f t="shared" si="46"/>
        <v>0</v>
      </c>
      <c r="U370" s="49">
        <f t="shared" si="47"/>
        <v>0</v>
      </c>
      <c r="W370" s="247"/>
      <c r="AA370" s="188"/>
      <c r="AB370" s="188"/>
      <c r="AC370" s="188"/>
      <c r="AD370" s="188"/>
      <c r="AE370" s="188"/>
      <c r="AF370" s="188"/>
      <c r="AL370" s="201"/>
      <c r="AM370" s="201"/>
      <c r="AN370" s="201"/>
      <c r="AO370" s="201"/>
      <c r="AY370" s="811"/>
      <c r="AZ370" s="811"/>
      <c r="BA370" s="811"/>
      <c r="BB370" s="811"/>
      <c r="BC370" s="811"/>
      <c r="BD370" s="811"/>
      <c r="BE370" s="811"/>
      <c r="BF370" s="811"/>
      <c r="BG370" s="811"/>
      <c r="BH370" s="811"/>
      <c r="BR370" s="813"/>
      <c r="BS370" s="813"/>
      <c r="CB370" s="810"/>
      <c r="CC370" s="810"/>
      <c r="CD370" s="810"/>
      <c r="CE370" s="810"/>
      <c r="CG370" s="814"/>
      <c r="CH370" s="814"/>
      <c r="CI370" s="814"/>
      <c r="CJ370" s="814"/>
      <c r="CK370" s="814"/>
      <c r="CL370" s="814"/>
      <c r="CM370" s="814"/>
      <c r="CN370" s="814"/>
      <c r="CO370" s="814"/>
      <c r="CP370" s="814"/>
      <c r="CQ370" s="814"/>
      <c r="CR370" s="814"/>
      <c r="CS370" s="814"/>
      <c r="CT370" s="814"/>
      <c r="CU370" s="814"/>
      <c r="CV370" s="814"/>
      <c r="CW370" s="814"/>
      <c r="CX370" s="815"/>
      <c r="DG370" s="807"/>
      <c r="DH370" s="807"/>
      <c r="DI370" s="807"/>
      <c r="DJ370" s="807"/>
      <c r="DK370" s="807"/>
      <c r="DL370" s="807"/>
      <c r="DM370" s="807"/>
      <c r="DN370" s="807"/>
      <c r="DO370" s="807"/>
      <c r="DP370" s="807"/>
      <c r="DQ370" s="808"/>
      <c r="DU370" s="809"/>
      <c r="DV370" s="809"/>
      <c r="DW370" s="809"/>
      <c r="DX370" s="809"/>
      <c r="DY370" s="809"/>
      <c r="DZ370" s="809"/>
      <c r="EA370" s="809"/>
      <c r="EH370" s="810"/>
      <c r="EI370" s="810"/>
      <c r="EJ370" s="810"/>
      <c r="EK370" s="810"/>
      <c r="EL370" s="810"/>
      <c r="EM370" s="810"/>
    </row>
    <row r="371" spans="2:143" ht="12" customHeight="1">
      <c r="B371" s="644"/>
      <c r="C371" s="5"/>
      <c r="D371" s="41" t="s">
        <v>522</v>
      </c>
      <c r="E371" s="42"/>
      <c r="F371" s="66">
        <f>1.32-(2*0.33)</f>
        <v>0.66</v>
      </c>
      <c r="G371" s="71"/>
      <c r="H371" s="45">
        <v>110</v>
      </c>
      <c r="I371" s="46">
        <f>F371*G370</f>
        <v>3.9204000000000003</v>
      </c>
      <c r="J371" s="47">
        <f t="shared" si="41"/>
        <v>32.64972961942659</v>
      </c>
      <c r="K371" s="796">
        <v>128</v>
      </c>
      <c r="L371" s="514"/>
      <c r="M371" s="797"/>
      <c r="N371" s="798" t="s">
        <v>180</v>
      </c>
      <c r="O371" s="799">
        <f t="shared" si="42"/>
        <v>0</v>
      </c>
      <c r="P371" s="848" t="s">
        <v>446</v>
      </c>
      <c r="Q371" s="844">
        <f t="shared" si="43"/>
        <v>0</v>
      </c>
      <c r="R371" s="845">
        <f t="shared" si="44"/>
        <v>0</v>
      </c>
      <c r="S371" s="846">
        <f t="shared" si="45"/>
        <v>0</v>
      </c>
      <c r="T371" s="847">
        <f t="shared" si="46"/>
        <v>0</v>
      </c>
      <c r="U371" s="49">
        <f t="shared" si="47"/>
        <v>0</v>
      </c>
      <c r="W371" s="247"/>
      <c r="AA371" s="188"/>
      <c r="AB371" s="188"/>
      <c r="AC371" s="188"/>
      <c r="AD371" s="188"/>
      <c r="AE371" s="188"/>
      <c r="AF371" s="188"/>
      <c r="AL371" s="201"/>
      <c r="AM371" s="201"/>
      <c r="AN371" s="201"/>
      <c r="AO371" s="201"/>
      <c r="AY371" s="811"/>
      <c r="AZ371" s="811"/>
      <c r="BA371" s="811"/>
      <c r="BB371" s="811"/>
      <c r="BC371" s="811"/>
      <c r="BD371" s="811"/>
      <c r="BE371" s="811"/>
      <c r="BF371" s="811"/>
      <c r="BG371" s="811"/>
      <c r="BH371" s="811"/>
      <c r="BR371" s="813"/>
      <c r="BS371" s="813"/>
      <c r="CB371" s="810"/>
      <c r="CC371" s="810"/>
      <c r="CD371" s="810"/>
      <c r="CE371" s="810"/>
      <c r="CG371" s="814"/>
      <c r="CH371" s="814"/>
      <c r="CI371" s="814"/>
      <c r="CJ371" s="814"/>
      <c r="CK371" s="814"/>
      <c r="CL371" s="814"/>
      <c r="CM371" s="814"/>
      <c r="CN371" s="814"/>
      <c r="CO371" s="814"/>
      <c r="CP371" s="814"/>
      <c r="CQ371" s="814"/>
      <c r="CR371" s="814"/>
      <c r="CS371" s="814"/>
      <c r="CT371" s="814"/>
      <c r="CU371" s="814"/>
      <c r="CV371" s="814"/>
      <c r="CW371" s="814"/>
      <c r="CX371" s="815"/>
      <c r="DG371" s="807"/>
      <c r="DH371" s="807"/>
      <c r="DI371" s="807"/>
      <c r="DJ371" s="807"/>
      <c r="DK371" s="807"/>
      <c r="DL371" s="807"/>
      <c r="DM371" s="807"/>
      <c r="DN371" s="807"/>
      <c r="DO371" s="807"/>
      <c r="DP371" s="807"/>
      <c r="DQ371" s="808"/>
      <c r="DU371" s="809"/>
      <c r="DV371" s="809"/>
      <c r="DW371" s="809"/>
      <c r="DX371" s="809"/>
      <c r="DY371" s="809"/>
      <c r="DZ371" s="809"/>
      <c r="EA371" s="809"/>
      <c r="EH371" s="810"/>
      <c r="EI371" s="810"/>
      <c r="EJ371" s="810"/>
      <c r="EK371" s="810"/>
      <c r="EL371" s="810"/>
      <c r="EM371" s="810"/>
    </row>
    <row r="372" spans="2:143" ht="12" customHeight="1">
      <c r="B372" s="644"/>
      <c r="D372" s="41" t="s">
        <v>523</v>
      </c>
      <c r="E372" s="42"/>
      <c r="F372" s="66">
        <f>1.32-(3*0.33)</f>
        <v>0.33000000000000007</v>
      </c>
      <c r="G372" s="71"/>
      <c r="H372" s="45">
        <v>77</v>
      </c>
      <c r="I372" s="46">
        <f>F372*G370</f>
        <v>1.9602000000000006</v>
      </c>
      <c r="J372" s="47">
        <f t="shared" si="41"/>
        <v>38.771553923069064</v>
      </c>
      <c r="K372" s="796">
        <v>76</v>
      </c>
      <c r="L372" s="514"/>
      <c r="M372" s="797"/>
      <c r="N372" s="798" t="s">
        <v>180</v>
      </c>
      <c r="O372" s="799">
        <f t="shared" si="42"/>
        <v>0</v>
      </c>
      <c r="P372" s="848" t="s">
        <v>446</v>
      </c>
      <c r="Q372" s="844">
        <f t="shared" si="43"/>
        <v>0</v>
      </c>
      <c r="R372" s="845">
        <f t="shared" si="44"/>
        <v>0</v>
      </c>
      <c r="S372" s="846">
        <f t="shared" si="45"/>
        <v>0</v>
      </c>
      <c r="T372" s="847">
        <f t="shared" si="46"/>
        <v>0</v>
      </c>
      <c r="U372" s="49">
        <f t="shared" si="47"/>
        <v>0</v>
      </c>
      <c r="W372" s="247"/>
      <c r="AA372" s="188"/>
      <c r="AB372" s="188"/>
      <c r="AC372" s="188"/>
      <c r="AD372" s="188"/>
      <c r="AE372" s="188"/>
      <c r="AF372" s="188"/>
      <c r="AL372" s="201"/>
      <c r="AM372" s="201"/>
      <c r="AN372" s="201"/>
      <c r="AO372" s="201"/>
      <c r="AY372" s="811"/>
      <c r="AZ372" s="811"/>
      <c r="BA372" s="811"/>
      <c r="BB372" s="811"/>
      <c r="BC372" s="811"/>
      <c r="BD372" s="811"/>
      <c r="BE372" s="811"/>
      <c r="BF372" s="811"/>
      <c r="BG372" s="811"/>
      <c r="BH372" s="811"/>
      <c r="BR372" s="813"/>
      <c r="BS372" s="813"/>
      <c r="CB372" s="810"/>
      <c r="CC372" s="810"/>
      <c r="CD372" s="810"/>
      <c r="CE372" s="810"/>
      <c r="CG372" s="814"/>
      <c r="CH372" s="814"/>
      <c r="CI372" s="814"/>
      <c r="CJ372" s="814"/>
      <c r="CK372" s="814"/>
      <c r="CL372" s="814"/>
      <c r="CM372" s="814"/>
      <c r="CN372" s="814"/>
      <c r="CO372" s="814"/>
      <c r="CP372" s="814"/>
      <c r="CQ372" s="814"/>
      <c r="CR372" s="814"/>
      <c r="CS372" s="814"/>
      <c r="CT372" s="814"/>
      <c r="CU372" s="814"/>
      <c r="CV372" s="814"/>
      <c r="CW372" s="814"/>
      <c r="CX372" s="815"/>
      <c r="DG372" s="807"/>
      <c r="DH372" s="807"/>
      <c r="DI372" s="807"/>
      <c r="DJ372" s="807"/>
      <c r="DK372" s="807"/>
      <c r="DL372" s="807"/>
      <c r="DM372" s="807"/>
      <c r="DN372" s="807"/>
      <c r="DO372" s="807"/>
      <c r="DP372" s="807"/>
      <c r="DQ372" s="808"/>
      <c r="DU372" s="809"/>
      <c r="DV372" s="809"/>
      <c r="DW372" s="809"/>
      <c r="DX372" s="809"/>
      <c r="DY372" s="809"/>
      <c r="DZ372" s="809"/>
      <c r="EA372" s="809"/>
      <c r="EH372" s="810"/>
      <c r="EI372" s="810"/>
      <c r="EJ372" s="810"/>
      <c r="EK372" s="810"/>
      <c r="EL372" s="810"/>
      <c r="EM372" s="810"/>
    </row>
    <row r="373" spans="2:143" ht="12" customHeight="1">
      <c r="B373" s="644"/>
      <c r="C373" s="40">
        <v>660</v>
      </c>
      <c r="D373" s="41" t="s">
        <v>286</v>
      </c>
      <c r="E373" s="42">
        <v>11</v>
      </c>
      <c r="F373" s="66">
        <f>1.32-(1*0.33)</f>
        <v>0.99</v>
      </c>
      <c r="G373" s="71">
        <v>6.6</v>
      </c>
      <c r="H373" s="45">
        <v>174</v>
      </c>
      <c r="I373" s="46">
        <f>F373*G373</f>
        <v>6.534</v>
      </c>
      <c r="J373" s="47">
        <f t="shared" si="41"/>
        <v>30.456075910621365</v>
      </c>
      <c r="K373" s="796">
        <v>199</v>
      </c>
      <c r="L373" s="514"/>
      <c r="M373" s="797"/>
      <c r="N373" s="798" t="s">
        <v>180</v>
      </c>
      <c r="O373" s="799">
        <f t="shared" si="42"/>
        <v>0</v>
      </c>
      <c r="P373" s="848" t="s">
        <v>446</v>
      </c>
      <c r="Q373" s="844">
        <f t="shared" si="43"/>
        <v>0</v>
      </c>
      <c r="R373" s="845">
        <f t="shared" si="44"/>
        <v>0</v>
      </c>
      <c r="S373" s="846">
        <f t="shared" si="45"/>
        <v>0</v>
      </c>
      <c r="T373" s="847">
        <f t="shared" si="46"/>
        <v>0</v>
      </c>
      <c r="U373" s="49">
        <f t="shared" si="47"/>
        <v>0</v>
      </c>
      <c r="W373" s="247"/>
      <c r="AA373" s="188"/>
      <c r="AB373" s="188"/>
      <c r="AC373" s="188"/>
      <c r="AD373" s="188"/>
      <c r="AE373" s="188"/>
      <c r="AF373" s="188"/>
      <c r="AL373" s="201"/>
      <c r="AM373" s="201"/>
      <c r="AN373" s="201"/>
      <c r="AO373" s="201"/>
      <c r="AY373" s="811"/>
      <c r="AZ373" s="811"/>
      <c r="BA373" s="811"/>
      <c r="BB373" s="811"/>
      <c r="BC373" s="811"/>
      <c r="BD373" s="811"/>
      <c r="BE373" s="811"/>
      <c r="BF373" s="811"/>
      <c r="BG373" s="811"/>
      <c r="BH373" s="811"/>
      <c r="BR373" s="813"/>
      <c r="BS373" s="813"/>
      <c r="CB373" s="810"/>
      <c r="CC373" s="810"/>
      <c r="CD373" s="810"/>
      <c r="CE373" s="810"/>
      <c r="CG373" s="814"/>
      <c r="CH373" s="814"/>
      <c r="CI373" s="814"/>
      <c r="CJ373" s="814"/>
      <c r="CK373" s="814"/>
      <c r="CL373" s="814"/>
      <c r="CM373" s="814"/>
      <c r="CN373" s="814"/>
      <c r="CO373" s="814"/>
      <c r="CP373" s="814"/>
      <c r="CQ373" s="814"/>
      <c r="CR373" s="814"/>
      <c r="CS373" s="814"/>
      <c r="CT373" s="814"/>
      <c r="CU373" s="814"/>
      <c r="CV373" s="814"/>
      <c r="CW373" s="814"/>
      <c r="CX373" s="815"/>
      <c r="DG373" s="807"/>
      <c r="DH373" s="807"/>
      <c r="DI373" s="807"/>
      <c r="DJ373" s="807"/>
      <c r="DK373" s="807"/>
      <c r="DL373" s="807"/>
      <c r="DM373" s="807"/>
      <c r="DN373" s="807"/>
      <c r="DO373" s="807"/>
      <c r="DP373" s="807"/>
      <c r="DQ373" s="808"/>
      <c r="DU373" s="809"/>
      <c r="DV373" s="809"/>
      <c r="DW373" s="809"/>
      <c r="DX373" s="809"/>
      <c r="DY373" s="809"/>
      <c r="DZ373" s="809"/>
      <c r="EA373" s="809"/>
      <c r="EH373" s="810"/>
      <c r="EI373" s="810"/>
      <c r="EJ373" s="810"/>
      <c r="EK373" s="810"/>
      <c r="EL373" s="810"/>
      <c r="EM373" s="810"/>
    </row>
    <row r="374" spans="2:143" ht="12" customHeight="1">
      <c r="B374" s="644"/>
      <c r="C374" s="5"/>
      <c r="D374" s="41" t="s">
        <v>287</v>
      </c>
      <c r="E374" s="42"/>
      <c r="F374" s="66">
        <f>1.32-(2*0.33)</f>
        <v>0.66</v>
      </c>
      <c r="G374" s="71"/>
      <c r="H374" s="45">
        <v>120</v>
      </c>
      <c r="I374" s="46">
        <f>F374*G373</f>
        <v>4.356</v>
      </c>
      <c r="J374" s="47">
        <f t="shared" si="41"/>
        <v>31.680440771349865</v>
      </c>
      <c r="K374" s="796">
        <v>138</v>
      </c>
      <c r="L374" s="514"/>
      <c r="M374" s="797"/>
      <c r="N374" s="798" t="s">
        <v>180</v>
      </c>
      <c r="O374" s="799">
        <f t="shared" si="42"/>
        <v>0</v>
      </c>
      <c r="P374" s="848" t="s">
        <v>446</v>
      </c>
      <c r="Q374" s="844">
        <f t="shared" si="43"/>
        <v>0</v>
      </c>
      <c r="R374" s="845">
        <f t="shared" si="44"/>
        <v>0</v>
      </c>
      <c r="S374" s="846">
        <f t="shared" si="45"/>
        <v>0</v>
      </c>
      <c r="T374" s="847">
        <f t="shared" si="46"/>
        <v>0</v>
      </c>
      <c r="U374" s="49">
        <f t="shared" si="47"/>
        <v>0</v>
      </c>
      <c r="W374" s="247"/>
      <c r="AA374" s="188"/>
      <c r="AB374" s="188"/>
      <c r="AC374" s="188"/>
      <c r="AD374" s="188"/>
      <c r="AE374" s="188"/>
      <c r="AF374" s="188"/>
      <c r="AL374" s="201"/>
      <c r="AM374" s="201"/>
      <c r="AN374" s="201"/>
      <c r="AO374" s="201"/>
      <c r="AY374" s="811"/>
      <c r="AZ374" s="811"/>
      <c r="BA374" s="811"/>
      <c r="BB374" s="811"/>
      <c r="BC374" s="811"/>
      <c r="BD374" s="811"/>
      <c r="BE374" s="811"/>
      <c r="BF374" s="811"/>
      <c r="BG374" s="811"/>
      <c r="BH374" s="811"/>
      <c r="BR374" s="813"/>
      <c r="BS374" s="813"/>
      <c r="CB374" s="810"/>
      <c r="CC374" s="810"/>
      <c r="CD374" s="810"/>
      <c r="CE374" s="810"/>
      <c r="CG374" s="814"/>
      <c r="CH374" s="814"/>
      <c r="CI374" s="814"/>
      <c r="CJ374" s="814"/>
      <c r="CK374" s="814"/>
      <c r="CL374" s="814"/>
      <c r="CM374" s="814"/>
      <c r="CN374" s="814"/>
      <c r="CO374" s="814"/>
      <c r="CP374" s="814"/>
      <c r="CQ374" s="814"/>
      <c r="CR374" s="814"/>
      <c r="CS374" s="814"/>
      <c r="CT374" s="814"/>
      <c r="CU374" s="814"/>
      <c r="CV374" s="814"/>
      <c r="CW374" s="814"/>
      <c r="CX374" s="815"/>
      <c r="DG374" s="807"/>
      <c r="DH374" s="807"/>
      <c r="DI374" s="807"/>
      <c r="DJ374" s="807"/>
      <c r="DK374" s="807"/>
      <c r="DL374" s="807"/>
      <c r="DM374" s="807"/>
      <c r="DN374" s="807"/>
      <c r="DO374" s="807"/>
      <c r="DP374" s="807"/>
      <c r="DQ374" s="808"/>
      <c r="DU374" s="809"/>
      <c r="DV374" s="809"/>
      <c r="DW374" s="809"/>
      <c r="DX374" s="809"/>
      <c r="DY374" s="809"/>
      <c r="DZ374" s="809"/>
      <c r="EA374" s="809"/>
      <c r="EH374" s="810"/>
      <c r="EI374" s="810"/>
      <c r="EJ374" s="810"/>
      <c r="EK374" s="810"/>
      <c r="EL374" s="810"/>
      <c r="EM374" s="810"/>
    </row>
    <row r="375" spans="2:143" ht="12" customHeight="1">
      <c r="B375" s="644"/>
      <c r="D375" s="41" t="s">
        <v>288</v>
      </c>
      <c r="E375" s="42"/>
      <c r="F375" s="66">
        <f>1.32-(3*0.33)</f>
        <v>0.33000000000000007</v>
      </c>
      <c r="G375" s="71"/>
      <c r="H375" s="45">
        <v>84</v>
      </c>
      <c r="I375" s="46">
        <f>F375*G373</f>
        <v>2.1780000000000004</v>
      </c>
      <c r="J375" s="47">
        <f t="shared" si="41"/>
        <v>37.64921946740128</v>
      </c>
      <c r="K375" s="796">
        <v>82</v>
      </c>
      <c r="L375" s="514"/>
      <c r="M375" s="797"/>
      <c r="N375" s="798" t="s">
        <v>180</v>
      </c>
      <c r="O375" s="799">
        <f t="shared" si="42"/>
        <v>0</v>
      </c>
      <c r="P375" s="848" t="s">
        <v>446</v>
      </c>
      <c r="Q375" s="844">
        <f t="shared" si="43"/>
        <v>0</v>
      </c>
      <c r="R375" s="845">
        <f t="shared" si="44"/>
        <v>0</v>
      </c>
      <c r="S375" s="846">
        <f t="shared" si="45"/>
        <v>0</v>
      </c>
      <c r="T375" s="847">
        <f t="shared" si="46"/>
        <v>0</v>
      </c>
      <c r="U375" s="49">
        <f t="shared" si="47"/>
        <v>0</v>
      </c>
      <c r="W375" s="247"/>
      <c r="AA375" s="188"/>
      <c r="AB375" s="188"/>
      <c r="AC375" s="188"/>
      <c r="AD375" s="188"/>
      <c r="AE375" s="188"/>
      <c r="AF375" s="188"/>
      <c r="AL375" s="201"/>
      <c r="AM375" s="201"/>
      <c r="AN375" s="201"/>
      <c r="AO375" s="201"/>
      <c r="AY375" s="811"/>
      <c r="AZ375" s="811"/>
      <c r="BA375" s="811"/>
      <c r="BB375" s="811"/>
      <c r="BC375" s="811"/>
      <c r="BD375" s="811"/>
      <c r="BE375" s="811"/>
      <c r="BF375" s="811"/>
      <c r="BG375" s="811"/>
      <c r="BH375" s="811"/>
      <c r="BR375" s="813"/>
      <c r="BS375" s="813"/>
      <c r="CB375" s="810"/>
      <c r="CC375" s="810"/>
      <c r="CD375" s="810"/>
      <c r="CE375" s="810"/>
      <c r="CG375" s="814"/>
      <c r="CH375" s="814"/>
      <c r="CI375" s="814"/>
      <c r="CJ375" s="814"/>
      <c r="CK375" s="814"/>
      <c r="CL375" s="814"/>
      <c r="CM375" s="814"/>
      <c r="CN375" s="814"/>
      <c r="CO375" s="814"/>
      <c r="CP375" s="814"/>
      <c r="CQ375" s="814"/>
      <c r="CR375" s="814"/>
      <c r="CS375" s="814"/>
      <c r="CT375" s="814"/>
      <c r="CU375" s="814"/>
      <c r="CV375" s="814"/>
      <c r="CW375" s="814"/>
      <c r="CX375" s="815"/>
      <c r="DG375" s="807"/>
      <c r="DH375" s="807"/>
      <c r="DI375" s="807"/>
      <c r="DJ375" s="807"/>
      <c r="DK375" s="807"/>
      <c r="DL375" s="807"/>
      <c r="DM375" s="807"/>
      <c r="DN375" s="807"/>
      <c r="DO375" s="807"/>
      <c r="DP375" s="807"/>
      <c r="DQ375" s="808"/>
      <c r="DU375" s="809"/>
      <c r="DV375" s="809"/>
      <c r="DW375" s="809"/>
      <c r="DX375" s="809"/>
      <c r="DY375" s="809"/>
      <c r="DZ375" s="809"/>
      <c r="EA375" s="809"/>
      <c r="EH375" s="810"/>
      <c r="EI375" s="810"/>
      <c r="EJ375" s="810"/>
      <c r="EK375" s="810"/>
      <c r="EL375" s="810"/>
      <c r="EM375" s="810"/>
    </row>
    <row r="376" spans="1:83" ht="12" customHeight="1">
      <c r="A376" s="564" t="s">
        <v>721</v>
      </c>
      <c r="B376" s="644"/>
      <c r="I376" s="512"/>
      <c r="J376" s="736" t="s">
        <v>720</v>
      </c>
      <c r="K376" s="512"/>
      <c r="L376" s="1"/>
      <c r="M376" s="1"/>
      <c r="N376" s="181"/>
      <c r="O376" s="1091">
        <f>SUM(O350:O375)</f>
        <v>0</v>
      </c>
      <c r="P376" s="248"/>
      <c r="BP376" s="141"/>
      <c r="BQ376" s="141"/>
      <c r="BR376" s="141"/>
      <c r="BS376" s="141"/>
      <c r="BT376" s="141"/>
      <c r="BU376" s="106"/>
      <c r="BV376" s="106"/>
      <c r="BW376" s="106"/>
      <c r="BX376" s="106"/>
      <c r="BY376" s="106"/>
      <c r="BZ376" s="106"/>
      <c r="CA376" s="106"/>
      <c r="CB376" s="106"/>
      <c r="CC376" s="106"/>
      <c r="CD376" s="106"/>
      <c r="CE376" s="106"/>
    </row>
    <row r="377" spans="2:143" ht="30.75" customHeight="1">
      <c r="B377" s="644"/>
      <c r="C377" s="249"/>
      <c r="D377" s="245" t="s">
        <v>637</v>
      </c>
      <c r="E377" s="194" t="s">
        <v>233</v>
      </c>
      <c r="F377" s="194" t="s">
        <v>232</v>
      </c>
      <c r="G377" s="195" t="s">
        <v>231</v>
      </c>
      <c r="H377" s="196" t="s">
        <v>234</v>
      </c>
      <c r="I377" s="197" t="s">
        <v>179</v>
      </c>
      <c r="J377" s="196" t="s">
        <v>235</v>
      </c>
      <c r="K377" s="221" t="s">
        <v>259</v>
      </c>
      <c r="L377" s="516"/>
      <c r="M377" s="816"/>
      <c r="N377" s="817"/>
      <c r="O377" s="832" t="s">
        <v>236</v>
      </c>
      <c r="P377" s="832"/>
      <c r="Q377" s="834" t="s">
        <v>237</v>
      </c>
      <c r="R377" s="834" t="s">
        <v>238</v>
      </c>
      <c r="S377" s="835" t="s">
        <v>239</v>
      </c>
      <c r="T377" s="835" t="s">
        <v>240</v>
      </c>
      <c r="V377" s="141"/>
      <c r="W377" s="141"/>
      <c r="AC377" s="198"/>
      <c r="AD377" s="198"/>
      <c r="AE377" s="198"/>
      <c r="AF377" s="198"/>
      <c r="AQ377" s="198"/>
      <c r="AR377" s="198"/>
      <c r="AS377" s="198"/>
      <c r="AT377" s="198"/>
      <c r="AU377" s="198"/>
      <c r="AV377" s="198"/>
      <c r="AW377" s="198"/>
      <c r="AY377" s="250"/>
      <c r="AZ377" s="250"/>
      <c r="BA377" s="250"/>
      <c r="BB377" s="250"/>
      <c r="BC377" s="250"/>
      <c r="BD377" s="250"/>
      <c r="BE377" s="250"/>
      <c r="BF377" s="250"/>
      <c r="BG377" s="250"/>
      <c r="BR377" s="836"/>
      <c r="BS377" s="836"/>
      <c r="BT377" s="836"/>
      <c r="BU377" s="836"/>
      <c r="BV377" s="836"/>
      <c r="BW377" s="836"/>
      <c r="BZ377" s="849"/>
      <c r="CA377" s="849"/>
      <c r="CI377" s="837"/>
      <c r="CJ377" s="837"/>
      <c r="CK377" s="837"/>
      <c r="CL377" s="837"/>
      <c r="CM377" s="837"/>
      <c r="CN377" s="837"/>
      <c r="CO377" s="837"/>
      <c r="CP377" s="837"/>
      <c r="CQ377" s="837"/>
      <c r="CR377" s="837"/>
      <c r="CS377" s="837"/>
      <c r="CT377" s="837"/>
      <c r="CU377" s="837"/>
      <c r="CV377" s="837"/>
      <c r="CW377" s="837"/>
      <c r="CX377" s="837"/>
      <c r="DD377" s="837"/>
      <c r="DE377" s="837"/>
      <c r="DF377" s="837"/>
      <c r="DG377" s="837"/>
      <c r="DH377" s="837"/>
      <c r="DI377" s="837"/>
      <c r="DJ377" s="837"/>
      <c r="DK377" s="837"/>
      <c r="DL377" s="837"/>
      <c r="DM377" s="837"/>
      <c r="DN377" s="837"/>
      <c r="DO377" s="837"/>
      <c r="DP377" s="837"/>
      <c r="DQ377" s="813"/>
      <c r="DZ377" s="836"/>
      <c r="EA377" s="836"/>
      <c r="EG377" s="836"/>
      <c r="EH377" s="836"/>
      <c r="EI377" s="836"/>
      <c r="EJ377" s="836"/>
      <c r="EK377" s="836"/>
      <c r="EL377" s="836"/>
      <c r="EM377" s="836"/>
    </row>
    <row r="378" spans="2:143" ht="12" customHeight="1">
      <c r="B378" s="644"/>
      <c r="C378" s="40">
        <v>264</v>
      </c>
      <c r="D378" s="41" t="s">
        <v>261</v>
      </c>
      <c r="E378" s="42">
        <v>13</v>
      </c>
      <c r="F378" s="66">
        <v>1.32</v>
      </c>
      <c r="G378" s="71">
        <v>2.64</v>
      </c>
      <c r="H378" s="45">
        <v>107</v>
      </c>
      <c r="I378" s="46">
        <v>3.48</v>
      </c>
      <c r="J378" s="47">
        <f aca="true" t="shared" si="48" ref="J378:J393">K378/I378</f>
        <v>37.64367816091954</v>
      </c>
      <c r="K378" s="839">
        <v>131</v>
      </c>
      <c r="L378" s="514"/>
      <c r="M378" s="797"/>
      <c r="N378" s="798" t="s">
        <v>180</v>
      </c>
      <c r="O378" s="799">
        <f aca="true" t="shared" si="49" ref="O378:O393">I378*M378</f>
        <v>0</v>
      </c>
      <c r="P378" s="848" t="s">
        <v>446</v>
      </c>
      <c r="Q378" s="844">
        <f aca="true" t="shared" si="50" ref="Q378:Q393">ROUNDUP((S378*(euro)),-2)</f>
        <v>0</v>
      </c>
      <c r="R378" s="845">
        <f aca="true" t="shared" si="51" ref="R378:R393">Q378*(1.25)</f>
        <v>0</v>
      </c>
      <c r="S378" s="846">
        <f aca="true" t="shared" si="52" ref="S378:S393">ROUNDUP((K378*M378),0)</f>
        <v>0</v>
      </c>
      <c r="T378" s="847">
        <f aca="true" t="shared" si="53" ref="T378:T393">ROUNDUP((S378*1.25),0)</f>
        <v>0</v>
      </c>
      <c r="U378" s="49">
        <f aca="true" t="shared" si="54" ref="U378:U393">H378*M378</f>
        <v>0</v>
      </c>
      <c r="V378" s="247"/>
      <c r="W378" s="247"/>
      <c r="AC378" s="188"/>
      <c r="AD378" s="188"/>
      <c r="AE378" s="188"/>
      <c r="AF378" s="188"/>
      <c r="AQ378" s="189"/>
      <c r="AR378" s="189"/>
      <c r="AS378" s="189"/>
      <c r="AT378" s="189"/>
      <c r="AU378" s="189"/>
      <c r="AV378" s="189"/>
      <c r="AW378" s="189"/>
      <c r="AY378" s="810"/>
      <c r="AZ378" s="810"/>
      <c r="BA378" s="810"/>
      <c r="BB378" s="810"/>
      <c r="BC378" s="810"/>
      <c r="BD378" s="810"/>
      <c r="BE378" s="810"/>
      <c r="BF378" s="810"/>
      <c r="BG378" s="810"/>
      <c r="BR378" s="810"/>
      <c r="BS378" s="810"/>
      <c r="BT378" s="810"/>
      <c r="BU378" s="810"/>
      <c r="BV378" s="809"/>
      <c r="BW378" s="809"/>
      <c r="BZ378" s="850"/>
      <c r="CA378" s="850"/>
      <c r="CI378" s="814"/>
      <c r="CJ378" s="814"/>
      <c r="CK378" s="814"/>
      <c r="CL378" s="814"/>
      <c r="CM378" s="814"/>
      <c r="CN378" s="814"/>
      <c r="CO378" s="814"/>
      <c r="CP378" s="814"/>
      <c r="CQ378" s="814"/>
      <c r="CR378" s="814"/>
      <c r="CS378" s="814"/>
      <c r="CT378" s="814"/>
      <c r="CU378" s="814"/>
      <c r="CV378" s="814"/>
      <c r="CW378" s="814"/>
      <c r="CX378" s="815"/>
      <c r="DD378" s="807"/>
      <c r="DE378" s="807"/>
      <c r="DF378" s="807"/>
      <c r="DG378" s="807"/>
      <c r="DH378" s="807"/>
      <c r="DI378" s="807"/>
      <c r="DJ378" s="807"/>
      <c r="DK378" s="807"/>
      <c r="DL378" s="807"/>
      <c r="DM378" s="807"/>
      <c r="DN378" s="807"/>
      <c r="DO378" s="807"/>
      <c r="DP378" s="807"/>
      <c r="DQ378" s="808"/>
      <c r="DZ378" s="809"/>
      <c r="EA378" s="809"/>
      <c r="EG378" s="810"/>
      <c r="EH378" s="810"/>
      <c r="EI378" s="810"/>
      <c r="EJ378" s="810"/>
      <c r="EK378" s="810"/>
      <c r="EL378" s="810"/>
      <c r="EM378" s="810"/>
    </row>
    <row r="379" spans="2:143" ht="12" customHeight="1">
      <c r="B379" s="644"/>
      <c r="C379" s="40"/>
      <c r="D379" s="41" t="s">
        <v>262</v>
      </c>
      <c r="E379" s="42"/>
      <c r="F379" s="66">
        <f>1.32-(1*0.33)</f>
        <v>0.99</v>
      </c>
      <c r="G379" s="71"/>
      <c r="H379" s="45">
        <v>82</v>
      </c>
      <c r="I379" s="46">
        <v>2.61</v>
      </c>
      <c r="J379" s="47">
        <f t="shared" si="48"/>
        <v>38.31417624521073</v>
      </c>
      <c r="K379" s="796">
        <v>100</v>
      </c>
      <c r="L379" s="514"/>
      <c r="M379" s="797"/>
      <c r="N379" s="798" t="s">
        <v>180</v>
      </c>
      <c r="O379" s="799">
        <f t="shared" si="49"/>
        <v>0</v>
      </c>
      <c r="P379" s="848" t="s">
        <v>446</v>
      </c>
      <c r="Q379" s="844">
        <f t="shared" si="50"/>
        <v>0</v>
      </c>
      <c r="R379" s="845">
        <f t="shared" si="51"/>
        <v>0</v>
      </c>
      <c r="S379" s="846">
        <f t="shared" si="52"/>
        <v>0</v>
      </c>
      <c r="T379" s="847">
        <f t="shared" si="53"/>
        <v>0</v>
      </c>
      <c r="U379" s="49">
        <f t="shared" si="54"/>
        <v>0</v>
      </c>
      <c r="V379" s="247"/>
      <c r="W379" s="247"/>
      <c r="AC379" s="188"/>
      <c r="AD379" s="188"/>
      <c r="AE379" s="188"/>
      <c r="AF379" s="188"/>
      <c r="AQ379" s="189"/>
      <c r="AR379" s="189"/>
      <c r="AS379" s="189"/>
      <c r="AT379" s="189"/>
      <c r="AU379" s="189"/>
      <c r="AV379" s="189"/>
      <c r="AW379" s="189"/>
      <c r="AY379" s="811"/>
      <c r="AZ379" s="811"/>
      <c r="BA379" s="811"/>
      <c r="BB379" s="811"/>
      <c r="BC379" s="811"/>
      <c r="BD379" s="811"/>
      <c r="BE379" s="811"/>
      <c r="BF379" s="811"/>
      <c r="BG379" s="811"/>
      <c r="BR379" s="810"/>
      <c r="BS379" s="810"/>
      <c r="BT379" s="810"/>
      <c r="BU379" s="810"/>
      <c r="BV379" s="809"/>
      <c r="BW379" s="809"/>
      <c r="BZ379" s="850"/>
      <c r="CA379" s="850"/>
      <c r="CI379" s="814"/>
      <c r="CJ379" s="814"/>
      <c r="CK379" s="814"/>
      <c r="CL379" s="814"/>
      <c r="CM379" s="814"/>
      <c r="CN379" s="814"/>
      <c r="CO379" s="814"/>
      <c r="CP379" s="814"/>
      <c r="CQ379" s="814"/>
      <c r="CR379" s="814"/>
      <c r="CS379" s="814"/>
      <c r="CT379" s="814"/>
      <c r="CU379" s="814"/>
      <c r="CV379" s="814"/>
      <c r="CW379" s="814"/>
      <c r="CX379" s="815"/>
      <c r="DD379" s="807"/>
      <c r="DE379" s="807"/>
      <c r="DF379" s="807"/>
      <c r="DG379" s="807"/>
      <c r="DH379" s="807"/>
      <c r="DI379" s="807"/>
      <c r="DJ379" s="807"/>
      <c r="DK379" s="807"/>
      <c r="DL379" s="807"/>
      <c r="DM379" s="807"/>
      <c r="DN379" s="807"/>
      <c r="DO379" s="807"/>
      <c r="DP379" s="807"/>
      <c r="DQ379" s="808"/>
      <c r="DZ379" s="809"/>
      <c r="EA379" s="809"/>
      <c r="EG379" s="810"/>
      <c r="EH379" s="810"/>
      <c r="EI379" s="810"/>
      <c r="EJ379" s="810"/>
      <c r="EK379" s="810"/>
      <c r="EL379" s="810"/>
      <c r="EM379" s="810"/>
    </row>
    <row r="380" spans="2:143" ht="12" customHeight="1">
      <c r="B380" s="644"/>
      <c r="C380" s="40"/>
      <c r="D380" s="41" t="s">
        <v>263</v>
      </c>
      <c r="E380" s="42"/>
      <c r="F380" s="66">
        <f>1.32-(2*0.33)</f>
        <v>0.66</v>
      </c>
      <c r="G380" s="71"/>
      <c r="H380" s="45">
        <v>57</v>
      </c>
      <c r="I380" s="46">
        <v>1.74</v>
      </c>
      <c r="J380" s="47">
        <f t="shared" si="48"/>
        <v>36.206896551724135</v>
      </c>
      <c r="K380" s="796">
        <v>63</v>
      </c>
      <c r="L380" s="514"/>
      <c r="M380" s="797"/>
      <c r="N380" s="798" t="s">
        <v>180</v>
      </c>
      <c r="O380" s="799">
        <f t="shared" si="49"/>
        <v>0</v>
      </c>
      <c r="P380" s="848" t="s">
        <v>446</v>
      </c>
      <c r="Q380" s="844">
        <f t="shared" si="50"/>
        <v>0</v>
      </c>
      <c r="R380" s="845">
        <f t="shared" si="51"/>
        <v>0</v>
      </c>
      <c r="S380" s="846">
        <f t="shared" si="52"/>
        <v>0</v>
      </c>
      <c r="T380" s="847">
        <f t="shared" si="53"/>
        <v>0</v>
      </c>
      <c r="U380" s="49">
        <f t="shared" si="54"/>
        <v>0</v>
      </c>
      <c r="V380" s="247"/>
      <c r="W380" s="247"/>
      <c r="AC380" s="188"/>
      <c r="AD380" s="188"/>
      <c r="AE380" s="188"/>
      <c r="AF380" s="188"/>
      <c r="AQ380" s="189"/>
      <c r="AR380" s="189"/>
      <c r="AS380" s="189"/>
      <c r="AT380" s="189"/>
      <c r="AU380" s="189"/>
      <c r="AV380" s="189"/>
      <c r="AW380" s="189"/>
      <c r="AY380" s="811"/>
      <c r="AZ380" s="811"/>
      <c r="BA380" s="811"/>
      <c r="BB380" s="811"/>
      <c r="BC380" s="811"/>
      <c r="BD380" s="811"/>
      <c r="BE380" s="811"/>
      <c r="BF380" s="811"/>
      <c r="BG380" s="811"/>
      <c r="BR380" s="810"/>
      <c r="BS380" s="810"/>
      <c r="BT380" s="810"/>
      <c r="BU380" s="810"/>
      <c r="BV380" s="809"/>
      <c r="BW380" s="809"/>
      <c r="BZ380" s="850"/>
      <c r="CA380" s="850"/>
      <c r="CI380" s="814"/>
      <c r="CJ380" s="814"/>
      <c r="CK380" s="814"/>
      <c r="CL380" s="814"/>
      <c r="CM380" s="814"/>
      <c r="CN380" s="814"/>
      <c r="CO380" s="814"/>
      <c r="CP380" s="814"/>
      <c r="CQ380" s="814"/>
      <c r="CR380" s="814"/>
      <c r="CS380" s="814"/>
      <c r="CT380" s="814"/>
      <c r="CU380" s="814"/>
      <c r="CV380" s="814"/>
      <c r="CW380" s="814"/>
      <c r="CX380" s="815"/>
      <c r="DD380" s="807"/>
      <c r="DE380" s="807"/>
      <c r="DF380" s="807"/>
      <c r="DG380" s="807"/>
      <c r="DH380" s="807"/>
      <c r="DI380" s="807"/>
      <c r="DJ380" s="807"/>
      <c r="DK380" s="807"/>
      <c r="DL380" s="807"/>
      <c r="DM380" s="807"/>
      <c r="DN380" s="807"/>
      <c r="DO380" s="807"/>
      <c r="DP380" s="807"/>
      <c r="DQ380" s="808"/>
      <c r="DZ380" s="809"/>
      <c r="EA380" s="809"/>
      <c r="EG380" s="810"/>
      <c r="EH380" s="810"/>
      <c r="EI380" s="810"/>
      <c r="EJ380" s="810"/>
      <c r="EK380" s="810"/>
      <c r="EL380" s="810"/>
      <c r="EM380" s="810"/>
    </row>
    <row r="381" spans="2:143" ht="12" customHeight="1">
      <c r="B381" s="644"/>
      <c r="C381" s="40"/>
      <c r="D381" s="41" t="s">
        <v>264</v>
      </c>
      <c r="E381" s="42"/>
      <c r="F381" s="66">
        <f>1.32-(3*0.33)</f>
        <v>0.33000000000000007</v>
      </c>
      <c r="G381" s="71"/>
      <c r="H381" s="45">
        <v>40</v>
      </c>
      <c r="I381" s="46">
        <v>0.87</v>
      </c>
      <c r="J381" s="47">
        <f t="shared" si="48"/>
        <v>47.12643678160919</v>
      </c>
      <c r="K381" s="796">
        <v>41</v>
      </c>
      <c r="L381" s="514"/>
      <c r="M381" s="797"/>
      <c r="N381" s="798" t="s">
        <v>180</v>
      </c>
      <c r="O381" s="799">
        <f t="shared" si="49"/>
        <v>0</v>
      </c>
      <c r="P381" s="848" t="s">
        <v>446</v>
      </c>
      <c r="Q381" s="844">
        <f t="shared" si="50"/>
        <v>0</v>
      </c>
      <c r="R381" s="845">
        <f t="shared" si="51"/>
        <v>0</v>
      </c>
      <c r="S381" s="846">
        <f t="shared" si="52"/>
        <v>0</v>
      </c>
      <c r="T381" s="847">
        <f t="shared" si="53"/>
        <v>0</v>
      </c>
      <c r="U381" s="49">
        <f t="shared" si="54"/>
        <v>0</v>
      </c>
      <c r="V381" s="247"/>
      <c r="W381" s="247"/>
      <c r="AC381" s="188"/>
      <c r="AD381" s="188"/>
      <c r="AE381" s="188"/>
      <c r="AF381" s="188"/>
      <c r="AQ381" s="189"/>
      <c r="AR381" s="189"/>
      <c r="AS381" s="189"/>
      <c r="AT381" s="189"/>
      <c r="AU381" s="189"/>
      <c r="AV381" s="189"/>
      <c r="AW381" s="189"/>
      <c r="AY381" s="811"/>
      <c r="AZ381" s="811"/>
      <c r="BA381" s="811"/>
      <c r="BB381" s="811"/>
      <c r="BC381" s="811"/>
      <c r="BD381" s="811"/>
      <c r="BE381" s="811"/>
      <c r="BF381" s="811"/>
      <c r="BG381" s="811"/>
      <c r="BR381" s="810"/>
      <c r="BS381" s="810"/>
      <c r="BT381" s="810"/>
      <c r="BU381" s="810"/>
      <c r="BV381" s="809"/>
      <c r="BW381" s="809"/>
      <c r="BZ381" s="850"/>
      <c r="CA381" s="850"/>
      <c r="CI381" s="814"/>
      <c r="CJ381" s="814"/>
      <c r="CK381" s="814"/>
      <c r="CL381" s="814"/>
      <c r="CM381" s="814"/>
      <c r="CN381" s="814"/>
      <c r="CO381" s="814"/>
      <c r="CP381" s="814"/>
      <c r="CQ381" s="814"/>
      <c r="CR381" s="814"/>
      <c r="CS381" s="814"/>
      <c r="CT381" s="814"/>
      <c r="CU381" s="814"/>
      <c r="CV381" s="814"/>
      <c r="CW381" s="814"/>
      <c r="CX381" s="815"/>
      <c r="DD381" s="807"/>
      <c r="DE381" s="807"/>
      <c r="DF381" s="807"/>
      <c r="DG381" s="807"/>
      <c r="DH381" s="807"/>
      <c r="DI381" s="807"/>
      <c r="DJ381" s="807"/>
      <c r="DK381" s="807"/>
      <c r="DL381" s="807"/>
      <c r="DM381" s="807"/>
      <c r="DN381" s="807"/>
      <c r="DO381" s="807"/>
      <c r="DP381" s="807"/>
      <c r="DQ381" s="808"/>
      <c r="DZ381" s="809"/>
      <c r="EA381" s="809"/>
      <c r="EG381" s="810"/>
      <c r="EH381" s="810"/>
      <c r="EI381" s="810"/>
      <c r="EJ381" s="810"/>
      <c r="EK381" s="810"/>
      <c r="EL381" s="810"/>
      <c r="EM381" s="810"/>
    </row>
    <row r="382" spans="2:143" ht="12" customHeight="1">
      <c r="B382" s="644"/>
      <c r="C382" s="40">
        <v>395</v>
      </c>
      <c r="D382" s="41" t="s">
        <v>524</v>
      </c>
      <c r="E382" s="42">
        <v>13</v>
      </c>
      <c r="F382" s="66">
        <v>1.32</v>
      </c>
      <c r="G382" s="71">
        <v>3.3</v>
      </c>
      <c r="H382" s="45">
        <v>129</v>
      </c>
      <c r="I382" s="46">
        <f>F382*G382</f>
        <v>4.356</v>
      </c>
      <c r="J382" s="47">
        <f t="shared" si="48"/>
        <v>36.27180899908173</v>
      </c>
      <c r="K382" s="839">
        <v>158</v>
      </c>
      <c r="L382" s="514"/>
      <c r="M382" s="797"/>
      <c r="N382" s="798" t="s">
        <v>180</v>
      </c>
      <c r="O382" s="799">
        <f t="shared" si="49"/>
        <v>0</v>
      </c>
      <c r="P382" s="848" t="s">
        <v>446</v>
      </c>
      <c r="Q382" s="844">
        <f t="shared" si="50"/>
        <v>0</v>
      </c>
      <c r="R382" s="845">
        <f t="shared" si="51"/>
        <v>0</v>
      </c>
      <c r="S382" s="846">
        <f t="shared" si="52"/>
        <v>0</v>
      </c>
      <c r="T382" s="847">
        <f t="shared" si="53"/>
        <v>0</v>
      </c>
      <c r="U382" s="49">
        <f t="shared" si="54"/>
        <v>0</v>
      </c>
      <c r="V382" s="247"/>
      <c r="W382" s="247"/>
      <c r="AC382" s="188"/>
      <c r="AD382" s="188"/>
      <c r="AE382" s="188"/>
      <c r="AF382" s="188"/>
      <c r="AQ382" s="189"/>
      <c r="AR382" s="189"/>
      <c r="AS382" s="189"/>
      <c r="AT382" s="189"/>
      <c r="AU382" s="189"/>
      <c r="AV382" s="189"/>
      <c r="AW382" s="189"/>
      <c r="AY382" s="810"/>
      <c r="AZ382" s="810"/>
      <c r="BA382" s="810"/>
      <c r="BB382" s="810"/>
      <c r="BC382" s="810"/>
      <c r="BD382" s="810"/>
      <c r="BE382" s="810"/>
      <c r="BF382" s="810"/>
      <c r="BG382" s="810"/>
      <c r="BR382" s="810"/>
      <c r="BS382" s="810"/>
      <c r="BT382" s="810"/>
      <c r="BU382" s="810"/>
      <c r="BV382" s="809"/>
      <c r="BW382" s="809"/>
      <c r="BZ382" s="850"/>
      <c r="CA382" s="850"/>
      <c r="CI382" s="814"/>
      <c r="CJ382" s="814"/>
      <c r="CK382" s="814"/>
      <c r="CL382" s="814"/>
      <c r="CM382" s="814"/>
      <c r="CN382" s="814"/>
      <c r="CO382" s="814"/>
      <c r="CP382" s="814"/>
      <c r="CQ382" s="814"/>
      <c r="CR382" s="814"/>
      <c r="CS382" s="814"/>
      <c r="CT382" s="814"/>
      <c r="CU382" s="814"/>
      <c r="CV382" s="814"/>
      <c r="CW382" s="814"/>
      <c r="CX382" s="815"/>
      <c r="DD382" s="807"/>
      <c r="DE382" s="807"/>
      <c r="DF382" s="807"/>
      <c r="DG382" s="807"/>
      <c r="DH382" s="807"/>
      <c r="DI382" s="807"/>
      <c r="DJ382" s="807"/>
      <c r="DK382" s="807"/>
      <c r="DL382" s="807"/>
      <c r="DM382" s="807"/>
      <c r="DN382" s="807"/>
      <c r="DO382" s="807"/>
      <c r="DP382" s="807"/>
      <c r="DQ382" s="808"/>
      <c r="DZ382" s="809"/>
      <c r="EA382" s="809"/>
      <c r="EG382" s="810"/>
      <c r="EH382" s="810"/>
      <c r="EI382" s="810"/>
      <c r="EJ382" s="810"/>
      <c r="EK382" s="810"/>
      <c r="EL382" s="810"/>
      <c r="EM382" s="810"/>
    </row>
    <row r="383" spans="2:143" ht="12" customHeight="1">
      <c r="B383" s="644"/>
      <c r="C383" s="40"/>
      <c r="D383" s="41" t="s">
        <v>525</v>
      </c>
      <c r="E383" s="42"/>
      <c r="F383" s="66">
        <f>1.32-(1*0.33)</f>
        <v>0.99</v>
      </c>
      <c r="G383" s="71"/>
      <c r="H383" s="45">
        <v>101</v>
      </c>
      <c r="I383" s="46">
        <f>F383*G382</f>
        <v>3.267</v>
      </c>
      <c r="J383" s="47">
        <f t="shared" si="48"/>
        <v>36.73094582185492</v>
      </c>
      <c r="K383" s="796">
        <v>120</v>
      </c>
      <c r="L383" s="514"/>
      <c r="M383" s="797"/>
      <c r="N383" s="798" t="s">
        <v>180</v>
      </c>
      <c r="O383" s="799">
        <f t="shared" si="49"/>
        <v>0</v>
      </c>
      <c r="P383" s="848" t="s">
        <v>446</v>
      </c>
      <c r="Q383" s="844">
        <f t="shared" si="50"/>
        <v>0</v>
      </c>
      <c r="R383" s="845">
        <f t="shared" si="51"/>
        <v>0</v>
      </c>
      <c r="S383" s="846">
        <f t="shared" si="52"/>
        <v>0</v>
      </c>
      <c r="T383" s="847">
        <f t="shared" si="53"/>
        <v>0</v>
      </c>
      <c r="U383" s="49">
        <f t="shared" si="54"/>
        <v>0</v>
      </c>
      <c r="V383" s="247"/>
      <c r="W383" s="247"/>
      <c r="AC383" s="188"/>
      <c r="AD383" s="188"/>
      <c r="AE383" s="188"/>
      <c r="AF383" s="188"/>
      <c r="AQ383" s="189"/>
      <c r="AR383" s="189"/>
      <c r="AS383" s="189"/>
      <c r="AT383" s="189"/>
      <c r="AU383" s="189"/>
      <c r="AV383" s="189"/>
      <c r="AW383" s="189"/>
      <c r="AY383" s="811"/>
      <c r="AZ383" s="811"/>
      <c r="BA383" s="811"/>
      <c r="BB383" s="811"/>
      <c r="BC383" s="811"/>
      <c r="BD383" s="811"/>
      <c r="BE383" s="811"/>
      <c r="BF383" s="811"/>
      <c r="BG383" s="811"/>
      <c r="BR383" s="810"/>
      <c r="BS383" s="810"/>
      <c r="BT383" s="810"/>
      <c r="BU383" s="810"/>
      <c r="BV383" s="809"/>
      <c r="BW383" s="809"/>
      <c r="BZ383" s="850"/>
      <c r="CA383" s="850"/>
      <c r="CI383" s="814"/>
      <c r="CJ383" s="814"/>
      <c r="CK383" s="814"/>
      <c r="CL383" s="814"/>
      <c r="CM383" s="814"/>
      <c r="CN383" s="814"/>
      <c r="CO383" s="814"/>
      <c r="CP383" s="814"/>
      <c r="CQ383" s="814"/>
      <c r="CR383" s="814"/>
      <c r="CS383" s="814"/>
      <c r="CT383" s="814"/>
      <c r="CU383" s="814"/>
      <c r="CV383" s="814"/>
      <c r="CW383" s="814"/>
      <c r="CX383" s="815"/>
      <c r="DD383" s="807"/>
      <c r="DE383" s="807"/>
      <c r="DF383" s="807"/>
      <c r="DG383" s="807"/>
      <c r="DH383" s="807"/>
      <c r="DI383" s="807"/>
      <c r="DJ383" s="807"/>
      <c r="DK383" s="807"/>
      <c r="DL383" s="807"/>
      <c r="DM383" s="807"/>
      <c r="DN383" s="807"/>
      <c r="DO383" s="807"/>
      <c r="DP383" s="807"/>
      <c r="DQ383" s="808"/>
      <c r="DZ383" s="809"/>
      <c r="EA383" s="809"/>
      <c r="EG383" s="810"/>
      <c r="EH383" s="810"/>
      <c r="EI383" s="810"/>
      <c r="EJ383" s="810"/>
      <c r="EK383" s="810"/>
      <c r="EL383" s="810"/>
      <c r="EM383" s="810"/>
    </row>
    <row r="384" spans="2:143" ht="12" customHeight="1">
      <c r="B384" s="644"/>
      <c r="C384" s="40"/>
      <c r="D384" s="41" t="s">
        <v>526</v>
      </c>
      <c r="E384" s="42"/>
      <c r="F384" s="66">
        <f>1.32-(2*0.33)</f>
        <v>0.66</v>
      </c>
      <c r="G384" s="71"/>
      <c r="H384" s="45">
        <v>70</v>
      </c>
      <c r="I384" s="46">
        <f>F384*G382</f>
        <v>2.178</v>
      </c>
      <c r="J384" s="47">
        <f t="shared" si="48"/>
        <v>36.73094582185492</v>
      </c>
      <c r="K384" s="796">
        <v>80</v>
      </c>
      <c r="L384" s="514"/>
      <c r="M384" s="797"/>
      <c r="N384" s="798" t="s">
        <v>180</v>
      </c>
      <c r="O384" s="799">
        <f t="shared" si="49"/>
        <v>0</v>
      </c>
      <c r="P384" s="848" t="s">
        <v>446</v>
      </c>
      <c r="Q384" s="844">
        <f t="shared" si="50"/>
        <v>0</v>
      </c>
      <c r="R384" s="845">
        <f t="shared" si="51"/>
        <v>0</v>
      </c>
      <c r="S384" s="846">
        <f t="shared" si="52"/>
        <v>0</v>
      </c>
      <c r="T384" s="847">
        <f t="shared" si="53"/>
        <v>0</v>
      </c>
      <c r="U384" s="49">
        <f t="shared" si="54"/>
        <v>0</v>
      </c>
      <c r="V384" s="247"/>
      <c r="W384" s="247"/>
      <c r="AC384" s="188"/>
      <c r="AD384" s="188"/>
      <c r="AE384" s="188"/>
      <c r="AF384" s="188"/>
      <c r="AQ384" s="189"/>
      <c r="AR384" s="189"/>
      <c r="AS384" s="189"/>
      <c r="AT384" s="189"/>
      <c r="AU384" s="189"/>
      <c r="AV384" s="189"/>
      <c r="AW384" s="189"/>
      <c r="AY384" s="811"/>
      <c r="AZ384" s="811"/>
      <c r="BA384" s="811"/>
      <c r="BB384" s="811"/>
      <c r="BC384" s="811"/>
      <c r="BD384" s="811"/>
      <c r="BE384" s="811"/>
      <c r="BF384" s="811"/>
      <c r="BG384" s="811"/>
      <c r="BR384" s="810"/>
      <c r="BS384" s="810"/>
      <c r="BT384" s="810"/>
      <c r="BU384" s="810"/>
      <c r="BV384" s="809"/>
      <c r="BW384" s="809"/>
      <c r="BZ384" s="850"/>
      <c r="CA384" s="850"/>
      <c r="CI384" s="814"/>
      <c r="CJ384" s="814"/>
      <c r="CK384" s="814"/>
      <c r="CL384" s="814"/>
      <c r="CM384" s="814"/>
      <c r="CN384" s="814"/>
      <c r="CO384" s="814"/>
      <c r="CP384" s="814"/>
      <c r="CQ384" s="814"/>
      <c r="CR384" s="814"/>
      <c r="CS384" s="814"/>
      <c r="CT384" s="814"/>
      <c r="CU384" s="814"/>
      <c r="CV384" s="814"/>
      <c r="CW384" s="814"/>
      <c r="CX384" s="815"/>
      <c r="DD384" s="807"/>
      <c r="DE384" s="807"/>
      <c r="DF384" s="807"/>
      <c r="DG384" s="807"/>
      <c r="DH384" s="807"/>
      <c r="DI384" s="807"/>
      <c r="DJ384" s="807"/>
      <c r="DK384" s="807"/>
      <c r="DL384" s="807"/>
      <c r="DM384" s="807"/>
      <c r="DN384" s="807"/>
      <c r="DO384" s="807"/>
      <c r="DP384" s="807"/>
      <c r="DQ384" s="808"/>
      <c r="DZ384" s="809"/>
      <c r="EA384" s="809"/>
      <c r="EG384" s="810"/>
      <c r="EH384" s="810"/>
      <c r="EI384" s="810"/>
      <c r="EJ384" s="810"/>
      <c r="EK384" s="810"/>
      <c r="EL384" s="810"/>
      <c r="EM384" s="810"/>
    </row>
    <row r="385" spans="2:143" ht="12" customHeight="1">
      <c r="B385" s="644"/>
      <c r="C385" s="40"/>
      <c r="D385" s="41" t="s">
        <v>527</v>
      </c>
      <c r="E385" s="42"/>
      <c r="F385" s="66">
        <f>1.32-(3*0.33)</f>
        <v>0.33000000000000007</v>
      </c>
      <c r="G385" s="71"/>
      <c r="H385" s="45">
        <v>50</v>
      </c>
      <c r="I385" s="46">
        <f>F385*G382</f>
        <v>1.0890000000000002</v>
      </c>
      <c r="J385" s="47">
        <f t="shared" si="48"/>
        <v>45.913682277318635</v>
      </c>
      <c r="K385" s="796">
        <v>50</v>
      </c>
      <c r="L385" s="514"/>
      <c r="M385" s="797"/>
      <c r="N385" s="798" t="s">
        <v>180</v>
      </c>
      <c r="O385" s="799">
        <f t="shared" si="49"/>
        <v>0</v>
      </c>
      <c r="P385" s="848" t="s">
        <v>446</v>
      </c>
      <c r="Q385" s="844">
        <f t="shared" si="50"/>
        <v>0</v>
      </c>
      <c r="R385" s="845">
        <f t="shared" si="51"/>
        <v>0</v>
      </c>
      <c r="S385" s="846">
        <f t="shared" si="52"/>
        <v>0</v>
      </c>
      <c r="T385" s="847">
        <f t="shared" si="53"/>
        <v>0</v>
      </c>
      <c r="U385" s="49">
        <f t="shared" si="54"/>
        <v>0</v>
      </c>
      <c r="V385" s="247"/>
      <c r="W385" s="247"/>
      <c r="AC385" s="188"/>
      <c r="AD385" s="188"/>
      <c r="AE385" s="188"/>
      <c r="AF385" s="188"/>
      <c r="AQ385" s="189"/>
      <c r="AR385" s="189"/>
      <c r="AS385" s="189"/>
      <c r="AT385" s="189"/>
      <c r="AU385" s="189"/>
      <c r="AV385" s="189"/>
      <c r="AW385" s="189"/>
      <c r="AY385" s="811"/>
      <c r="AZ385" s="811"/>
      <c r="BA385" s="811"/>
      <c r="BB385" s="811"/>
      <c r="BC385" s="811"/>
      <c r="BD385" s="811"/>
      <c r="BE385" s="811"/>
      <c r="BF385" s="811"/>
      <c r="BG385" s="811"/>
      <c r="BR385" s="810"/>
      <c r="BS385" s="810"/>
      <c r="BT385" s="810"/>
      <c r="BU385" s="810"/>
      <c r="BV385" s="809"/>
      <c r="BW385" s="809"/>
      <c r="BZ385" s="850"/>
      <c r="CA385" s="850"/>
      <c r="CI385" s="814"/>
      <c r="CJ385" s="814"/>
      <c r="CK385" s="814"/>
      <c r="CL385" s="814"/>
      <c r="CM385" s="814"/>
      <c r="CN385" s="814"/>
      <c r="CO385" s="814"/>
      <c r="CP385" s="814"/>
      <c r="CQ385" s="814"/>
      <c r="CR385" s="814"/>
      <c r="CS385" s="814"/>
      <c r="CT385" s="814"/>
      <c r="CU385" s="814"/>
      <c r="CV385" s="814"/>
      <c r="CW385" s="814"/>
      <c r="CX385" s="815"/>
      <c r="DD385" s="807"/>
      <c r="DE385" s="807"/>
      <c r="DF385" s="807"/>
      <c r="DG385" s="807"/>
      <c r="DH385" s="807"/>
      <c r="DI385" s="807"/>
      <c r="DJ385" s="807"/>
      <c r="DK385" s="807"/>
      <c r="DL385" s="807"/>
      <c r="DM385" s="807"/>
      <c r="DN385" s="807"/>
      <c r="DO385" s="807"/>
      <c r="DP385" s="807"/>
      <c r="DQ385" s="808"/>
      <c r="DZ385" s="809"/>
      <c r="EA385" s="809"/>
      <c r="EG385" s="810"/>
      <c r="EH385" s="810"/>
      <c r="EI385" s="810"/>
      <c r="EJ385" s="810"/>
      <c r="EK385" s="810"/>
      <c r="EL385" s="810"/>
      <c r="EM385" s="810"/>
    </row>
    <row r="386" spans="2:143" ht="12" customHeight="1">
      <c r="B386" s="644"/>
      <c r="C386" s="40">
        <v>396</v>
      </c>
      <c r="D386" s="41" t="s">
        <v>265</v>
      </c>
      <c r="E386" s="42">
        <v>13</v>
      </c>
      <c r="F386" s="66">
        <v>1.32</v>
      </c>
      <c r="G386" s="71">
        <v>3.96</v>
      </c>
      <c r="H386" s="45">
        <v>155</v>
      </c>
      <c r="I386" s="46">
        <f>F386*G386</f>
        <v>5.2272</v>
      </c>
      <c r="J386" s="47">
        <f t="shared" si="48"/>
        <v>35.200489745944296</v>
      </c>
      <c r="K386" s="839">
        <v>184</v>
      </c>
      <c r="L386" s="514"/>
      <c r="M386" s="797"/>
      <c r="N386" s="798" t="s">
        <v>180</v>
      </c>
      <c r="O386" s="799">
        <f t="shared" si="49"/>
        <v>0</v>
      </c>
      <c r="P386" s="848" t="s">
        <v>446</v>
      </c>
      <c r="Q386" s="844">
        <f t="shared" si="50"/>
        <v>0</v>
      </c>
      <c r="R386" s="845">
        <f t="shared" si="51"/>
        <v>0</v>
      </c>
      <c r="S386" s="846">
        <f t="shared" si="52"/>
        <v>0</v>
      </c>
      <c r="T386" s="847">
        <f t="shared" si="53"/>
        <v>0</v>
      </c>
      <c r="U386" s="49">
        <f t="shared" si="54"/>
        <v>0</v>
      </c>
      <c r="V386" s="247"/>
      <c r="W386" s="247"/>
      <c r="AC386" s="188"/>
      <c r="AD386" s="188"/>
      <c r="AE386" s="188"/>
      <c r="AF386" s="188"/>
      <c r="AQ386" s="189"/>
      <c r="AR386" s="189"/>
      <c r="AS386" s="189"/>
      <c r="AT386" s="189"/>
      <c r="AU386" s="189"/>
      <c r="AV386" s="189"/>
      <c r="AW386" s="189"/>
      <c r="AY386" s="810"/>
      <c r="AZ386" s="810"/>
      <c r="BA386" s="810"/>
      <c r="BB386" s="810"/>
      <c r="BC386" s="810"/>
      <c r="BD386" s="810"/>
      <c r="BE386" s="810"/>
      <c r="BF386" s="810"/>
      <c r="BG386" s="810"/>
      <c r="BR386" s="810"/>
      <c r="BS386" s="810"/>
      <c r="BT386" s="810"/>
      <c r="BU386" s="810"/>
      <c r="BV386" s="809"/>
      <c r="BW386" s="809"/>
      <c r="BZ386" s="850"/>
      <c r="CA386" s="850"/>
      <c r="CI386" s="814"/>
      <c r="CJ386" s="814"/>
      <c r="CK386" s="814"/>
      <c r="CL386" s="814"/>
      <c r="CM386" s="814"/>
      <c r="CN386" s="814"/>
      <c r="CO386" s="814"/>
      <c r="CP386" s="814"/>
      <c r="CQ386" s="814"/>
      <c r="CR386" s="814"/>
      <c r="CS386" s="814"/>
      <c r="CT386" s="814"/>
      <c r="CU386" s="814"/>
      <c r="CV386" s="814"/>
      <c r="CW386" s="814"/>
      <c r="CX386" s="815"/>
      <c r="DD386" s="807"/>
      <c r="DE386" s="807"/>
      <c r="DF386" s="807"/>
      <c r="DG386" s="807"/>
      <c r="DH386" s="807"/>
      <c r="DI386" s="807"/>
      <c r="DJ386" s="807"/>
      <c r="DK386" s="807"/>
      <c r="DL386" s="807"/>
      <c r="DM386" s="807"/>
      <c r="DN386" s="807"/>
      <c r="DO386" s="807"/>
      <c r="DP386" s="807"/>
      <c r="DQ386" s="808"/>
      <c r="DZ386" s="809"/>
      <c r="EA386" s="809"/>
      <c r="EG386" s="810"/>
      <c r="EH386" s="810"/>
      <c r="EI386" s="810"/>
      <c r="EJ386" s="810"/>
      <c r="EK386" s="810"/>
      <c r="EL386" s="810"/>
      <c r="EM386" s="810"/>
    </row>
    <row r="387" spans="2:143" ht="12" customHeight="1">
      <c r="B387" s="644"/>
      <c r="C387" s="40"/>
      <c r="D387" s="41" t="s">
        <v>266</v>
      </c>
      <c r="E387" s="42"/>
      <c r="F387" s="66">
        <f>1.32-(1*0.33)</f>
        <v>0.99</v>
      </c>
      <c r="G387" s="71"/>
      <c r="H387" s="45">
        <v>119</v>
      </c>
      <c r="I387" s="46">
        <f>F387*G386</f>
        <v>3.9204</v>
      </c>
      <c r="J387" s="47">
        <f t="shared" si="48"/>
        <v>35.710641771247836</v>
      </c>
      <c r="K387" s="796">
        <v>140</v>
      </c>
      <c r="L387" s="514"/>
      <c r="M387" s="797"/>
      <c r="N387" s="798" t="s">
        <v>180</v>
      </c>
      <c r="O387" s="799">
        <f t="shared" si="49"/>
        <v>0</v>
      </c>
      <c r="P387" s="848" t="s">
        <v>446</v>
      </c>
      <c r="Q387" s="844">
        <f t="shared" si="50"/>
        <v>0</v>
      </c>
      <c r="R387" s="845">
        <f t="shared" si="51"/>
        <v>0</v>
      </c>
      <c r="S387" s="846">
        <f t="shared" si="52"/>
        <v>0</v>
      </c>
      <c r="T387" s="847">
        <f t="shared" si="53"/>
        <v>0</v>
      </c>
      <c r="U387" s="49">
        <f t="shared" si="54"/>
        <v>0</v>
      </c>
      <c r="V387" s="247"/>
      <c r="W387" s="247"/>
      <c r="AC387" s="188"/>
      <c r="AD387" s="188"/>
      <c r="AE387" s="188"/>
      <c r="AF387" s="188"/>
      <c r="AQ387" s="189"/>
      <c r="AR387" s="189"/>
      <c r="AS387" s="189"/>
      <c r="AT387" s="189"/>
      <c r="AU387" s="189"/>
      <c r="AV387" s="189"/>
      <c r="AW387" s="189"/>
      <c r="AY387" s="811"/>
      <c r="AZ387" s="811"/>
      <c r="BA387" s="811"/>
      <c r="BB387" s="811"/>
      <c r="BC387" s="811"/>
      <c r="BD387" s="811"/>
      <c r="BE387" s="811"/>
      <c r="BF387" s="811"/>
      <c r="BG387" s="811"/>
      <c r="BR387" s="810"/>
      <c r="BS387" s="810"/>
      <c r="BT387" s="810"/>
      <c r="BU387" s="810"/>
      <c r="BV387" s="809"/>
      <c r="BW387" s="809"/>
      <c r="BZ387" s="850"/>
      <c r="CA387" s="850"/>
      <c r="CI387" s="814"/>
      <c r="CJ387" s="814"/>
      <c r="CK387" s="814"/>
      <c r="CL387" s="814"/>
      <c r="CM387" s="814"/>
      <c r="CN387" s="814"/>
      <c r="CO387" s="814"/>
      <c r="CP387" s="814"/>
      <c r="CQ387" s="814"/>
      <c r="CR387" s="814"/>
      <c r="CS387" s="814"/>
      <c r="CT387" s="814"/>
      <c r="CU387" s="814"/>
      <c r="CV387" s="814"/>
      <c r="CW387" s="814"/>
      <c r="CX387" s="815"/>
      <c r="DD387" s="807"/>
      <c r="DE387" s="807"/>
      <c r="DF387" s="807"/>
      <c r="DG387" s="807"/>
      <c r="DH387" s="807"/>
      <c r="DI387" s="807"/>
      <c r="DJ387" s="807"/>
      <c r="DK387" s="807"/>
      <c r="DL387" s="807"/>
      <c r="DM387" s="807"/>
      <c r="DN387" s="807"/>
      <c r="DO387" s="807"/>
      <c r="DP387" s="807"/>
      <c r="DQ387" s="808"/>
      <c r="DZ387" s="809"/>
      <c r="EA387" s="809"/>
      <c r="EG387" s="810"/>
      <c r="EH387" s="810"/>
      <c r="EI387" s="810"/>
      <c r="EJ387" s="810"/>
      <c r="EK387" s="810"/>
      <c r="EL387" s="810"/>
      <c r="EM387" s="810"/>
    </row>
    <row r="388" spans="2:143" ht="12" customHeight="1">
      <c r="B388" s="644"/>
      <c r="C388" s="40"/>
      <c r="D388" s="41" t="s">
        <v>267</v>
      </c>
      <c r="E388" s="42"/>
      <c r="F388" s="66">
        <f>1.32-(2*0.33)</f>
        <v>0.66</v>
      </c>
      <c r="G388" s="71"/>
      <c r="H388" s="45">
        <v>82</v>
      </c>
      <c r="I388" s="46">
        <f>F388*G386</f>
        <v>2.6136</v>
      </c>
      <c r="J388" s="47">
        <f t="shared" si="48"/>
        <v>37.11355984083257</v>
      </c>
      <c r="K388" s="796">
        <v>97</v>
      </c>
      <c r="L388" s="514"/>
      <c r="M388" s="797"/>
      <c r="N388" s="798" t="s">
        <v>180</v>
      </c>
      <c r="O388" s="799">
        <f t="shared" si="49"/>
        <v>0</v>
      </c>
      <c r="P388" s="848" t="s">
        <v>446</v>
      </c>
      <c r="Q388" s="844">
        <f t="shared" si="50"/>
        <v>0</v>
      </c>
      <c r="R388" s="845">
        <f t="shared" si="51"/>
        <v>0</v>
      </c>
      <c r="S388" s="846">
        <f t="shared" si="52"/>
        <v>0</v>
      </c>
      <c r="T388" s="847">
        <f t="shared" si="53"/>
        <v>0</v>
      </c>
      <c r="U388" s="49">
        <f t="shared" si="54"/>
        <v>0</v>
      </c>
      <c r="V388" s="247"/>
      <c r="W388" s="247"/>
      <c r="AC388" s="188"/>
      <c r="AD388" s="188"/>
      <c r="AE388" s="188"/>
      <c r="AF388" s="188"/>
      <c r="AQ388" s="189"/>
      <c r="AR388" s="189"/>
      <c r="AS388" s="189"/>
      <c r="AT388" s="189"/>
      <c r="AU388" s="189"/>
      <c r="AV388" s="189"/>
      <c r="AW388" s="189"/>
      <c r="AY388" s="811"/>
      <c r="AZ388" s="811"/>
      <c r="BA388" s="811"/>
      <c r="BB388" s="811"/>
      <c r="BC388" s="811"/>
      <c r="BD388" s="811"/>
      <c r="BE388" s="811"/>
      <c r="BF388" s="811"/>
      <c r="BG388" s="811"/>
      <c r="BR388" s="810"/>
      <c r="BS388" s="810"/>
      <c r="BT388" s="810"/>
      <c r="BU388" s="810"/>
      <c r="BV388" s="809"/>
      <c r="BW388" s="809"/>
      <c r="BZ388" s="850"/>
      <c r="CA388" s="850"/>
      <c r="CI388" s="814"/>
      <c r="CJ388" s="814"/>
      <c r="CK388" s="814"/>
      <c r="CL388" s="814"/>
      <c r="CM388" s="814"/>
      <c r="CN388" s="814"/>
      <c r="CO388" s="814"/>
      <c r="CP388" s="814"/>
      <c r="CQ388" s="814"/>
      <c r="CR388" s="814"/>
      <c r="CS388" s="814"/>
      <c r="CT388" s="814"/>
      <c r="CU388" s="814"/>
      <c r="CV388" s="814"/>
      <c r="CW388" s="814"/>
      <c r="CX388" s="815"/>
      <c r="DD388" s="807"/>
      <c r="DE388" s="807"/>
      <c r="DF388" s="807"/>
      <c r="DG388" s="807"/>
      <c r="DH388" s="807"/>
      <c r="DI388" s="807"/>
      <c r="DJ388" s="807"/>
      <c r="DK388" s="807"/>
      <c r="DL388" s="807"/>
      <c r="DM388" s="807"/>
      <c r="DN388" s="807"/>
      <c r="DO388" s="807"/>
      <c r="DP388" s="807"/>
      <c r="DQ388" s="808"/>
      <c r="DZ388" s="809"/>
      <c r="EA388" s="809"/>
      <c r="EG388" s="810"/>
      <c r="EH388" s="810"/>
      <c r="EI388" s="810"/>
      <c r="EJ388" s="810"/>
      <c r="EK388" s="810"/>
      <c r="EL388" s="810"/>
      <c r="EM388" s="810"/>
    </row>
    <row r="389" spans="2:143" ht="12" customHeight="1">
      <c r="B389" s="644"/>
      <c r="C389" s="40"/>
      <c r="D389" s="41" t="s">
        <v>268</v>
      </c>
      <c r="E389" s="42"/>
      <c r="F389" s="66">
        <f>1.32-(3*0.33)</f>
        <v>0.33000000000000007</v>
      </c>
      <c r="G389" s="71"/>
      <c r="H389" s="45">
        <v>59</v>
      </c>
      <c r="I389" s="46">
        <f>F389*G386</f>
        <v>1.3068000000000002</v>
      </c>
      <c r="J389" s="47">
        <f t="shared" si="48"/>
        <v>44.383226201408014</v>
      </c>
      <c r="K389" s="796">
        <v>58</v>
      </c>
      <c r="L389" s="514"/>
      <c r="M389" s="797"/>
      <c r="N389" s="798" t="s">
        <v>180</v>
      </c>
      <c r="O389" s="799">
        <f t="shared" si="49"/>
        <v>0</v>
      </c>
      <c r="P389" s="848" t="s">
        <v>446</v>
      </c>
      <c r="Q389" s="844">
        <f t="shared" si="50"/>
        <v>0</v>
      </c>
      <c r="R389" s="845">
        <f t="shared" si="51"/>
        <v>0</v>
      </c>
      <c r="S389" s="846">
        <f t="shared" si="52"/>
        <v>0</v>
      </c>
      <c r="T389" s="847">
        <f t="shared" si="53"/>
        <v>0</v>
      </c>
      <c r="U389" s="49">
        <f t="shared" si="54"/>
        <v>0</v>
      </c>
      <c r="V389" s="247"/>
      <c r="W389" s="247"/>
      <c r="AC389" s="188"/>
      <c r="AD389" s="188"/>
      <c r="AE389" s="188"/>
      <c r="AF389" s="188"/>
      <c r="AQ389" s="189"/>
      <c r="AR389" s="189"/>
      <c r="AS389" s="189"/>
      <c r="AT389" s="189"/>
      <c r="AU389" s="189"/>
      <c r="AV389" s="189"/>
      <c r="AW389" s="189"/>
      <c r="AY389" s="811"/>
      <c r="AZ389" s="811"/>
      <c r="BA389" s="811"/>
      <c r="BB389" s="811"/>
      <c r="BC389" s="811"/>
      <c r="BD389" s="811"/>
      <c r="BE389" s="811"/>
      <c r="BF389" s="811"/>
      <c r="BG389" s="811"/>
      <c r="BR389" s="810"/>
      <c r="BS389" s="810"/>
      <c r="BT389" s="810"/>
      <c r="BU389" s="810"/>
      <c r="BV389" s="809"/>
      <c r="BW389" s="809"/>
      <c r="BZ389" s="850"/>
      <c r="CA389" s="850"/>
      <c r="CI389" s="814"/>
      <c r="CJ389" s="814"/>
      <c r="CK389" s="814"/>
      <c r="CL389" s="814"/>
      <c r="CM389" s="814"/>
      <c r="CN389" s="814"/>
      <c r="CO389" s="814"/>
      <c r="CP389" s="814"/>
      <c r="CQ389" s="814"/>
      <c r="CR389" s="814"/>
      <c r="CS389" s="814"/>
      <c r="CT389" s="814"/>
      <c r="CU389" s="814"/>
      <c r="CV389" s="814"/>
      <c r="CW389" s="814"/>
      <c r="CX389" s="815"/>
      <c r="DD389" s="807"/>
      <c r="DE389" s="807"/>
      <c r="DF389" s="807"/>
      <c r="DG389" s="807"/>
      <c r="DH389" s="807"/>
      <c r="DI389" s="807"/>
      <c r="DJ389" s="807"/>
      <c r="DK389" s="807"/>
      <c r="DL389" s="807"/>
      <c r="DM389" s="807"/>
      <c r="DN389" s="807"/>
      <c r="DO389" s="807"/>
      <c r="DP389" s="807"/>
      <c r="DQ389" s="808"/>
      <c r="DZ389" s="809"/>
      <c r="EA389" s="809"/>
      <c r="EG389" s="810"/>
      <c r="EH389" s="810"/>
      <c r="EI389" s="810"/>
      <c r="EJ389" s="810"/>
      <c r="EK389" s="810"/>
      <c r="EL389" s="810"/>
      <c r="EM389" s="810"/>
    </row>
    <row r="390" spans="2:143" ht="12" customHeight="1">
      <c r="B390" s="644"/>
      <c r="C390" s="40">
        <v>462</v>
      </c>
      <c r="D390" s="41" t="s">
        <v>528</v>
      </c>
      <c r="E390" s="42">
        <v>13</v>
      </c>
      <c r="F390" s="66">
        <v>1.32</v>
      </c>
      <c r="G390" s="71">
        <v>4.62</v>
      </c>
      <c r="H390" s="45">
        <v>168</v>
      </c>
      <c r="I390" s="46">
        <f>F390*G390</f>
        <v>6.098400000000001</v>
      </c>
      <c r="J390" s="47">
        <f t="shared" si="48"/>
        <v>30.335825790371242</v>
      </c>
      <c r="K390" s="839">
        <v>185</v>
      </c>
      <c r="L390" s="514"/>
      <c r="M390" s="797"/>
      <c r="N390" s="798" t="s">
        <v>180</v>
      </c>
      <c r="O390" s="799">
        <f t="shared" si="49"/>
        <v>0</v>
      </c>
      <c r="P390" s="848" t="s">
        <v>446</v>
      </c>
      <c r="Q390" s="844">
        <f t="shared" si="50"/>
        <v>0</v>
      </c>
      <c r="R390" s="845">
        <f t="shared" si="51"/>
        <v>0</v>
      </c>
      <c r="S390" s="846">
        <f t="shared" si="52"/>
        <v>0</v>
      </c>
      <c r="T390" s="847">
        <f t="shared" si="53"/>
        <v>0</v>
      </c>
      <c r="U390" s="49">
        <f t="shared" si="54"/>
        <v>0</v>
      </c>
      <c r="V390" s="247"/>
      <c r="W390" s="247"/>
      <c r="AC390" s="188"/>
      <c r="AD390" s="188"/>
      <c r="AE390" s="188"/>
      <c r="AF390" s="188"/>
      <c r="AQ390" s="189"/>
      <c r="AR390" s="189"/>
      <c r="AS390" s="189"/>
      <c r="AT390" s="189"/>
      <c r="AU390" s="189"/>
      <c r="AV390" s="189"/>
      <c r="AW390" s="189"/>
      <c r="AY390" s="810"/>
      <c r="AZ390" s="810"/>
      <c r="BA390" s="810"/>
      <c r="BB390" s="810"/>
      <c r="BC390" s="810"/>
      <c r="BD390" s="810"/>
      <c r="BE390" s="810"/>
      <c r="BF390" s="810"/>
      <c r="BG390" s="810"/>
      <c r="BR390" s="810"/>
      <c r="BS390" s="810"/>
      <c r="BT390" s="810"/>
      <c r="BU390" s="810"/>
      <c r="BV390" s="809"/>
      <c r="BW390" s="809"/>
      <c r="BZ390" s="850"/>
      <c r="CA390" s="850"/>
      <c r="CI390" s="814"/>
      <c r="CJ390" s="814"/>
      <c r="CK390" s="814"/>
      <c r="CL390" s="814"/>
      <c r="CM390" s="814"/>
      <c r="CN390" s="814"/>
      <c r="CO390" s="814"/>
      <c r="CP390" s="814"/>
      <c r="CQ390" s="814"/>
      <c r="CR390" s="814"/>
      <c r="CS390" s="814"/>
      <c r="CT390" s="814"/>
      <c r="CU390" s="814"/>
      <c r="CV390" s="814"/>
      <c r="CW390" s="814"/>
      <c r="CX390" s="815"/>
      <c r="DD390" s="807"/>
      <c r="DE390" s="807"/>
      <c r="DF390" s="807"/>
      <c r="DG390" s="807"/>
      <c r="DH390" s="807"/>
      <c r="DI390" s="807"/>
      <c r="DJ390" s="807"/>
      <c r="DK390" s="807"/>
      <c r="DL390" s="807"/>
      <c r="DM390" s="807"/>
      <c r="DN390" s="807"/>
      <c r="DO390" s="807"/>
      <c r="DP390" s="807"/>
      <c r="DQ390" s="808"/>
      <c r="DZ390" s="809"/>
      <c r="EA390" s="809"/>
      <c r="EG390" s="810"/>
      <c r="EH390" s="810"/>
      <c r="EI390" s="810"/>
      <c r="EJ390" s="810"/>
      <c r="EK390" s="810"/>
      <c r="EL390" s="810"/>
      <c r="EM390" s="810"/>
    </row>
    <row r="391" spans="2:143" ht="12" customHeight="1">
      <c r="B391" s="644"/>
      <c r="C391" s="40"/>
      <c r="D391" s="41" t="s">
        <v>529</v>
      </c>
      <c r="E391" s="42"/>
      <c r="F391" s="66">
        <f>1.32-(1*0.33)</f>
        <v>0.99</v>
      </c>
      <c r="G391" s="71"/>
      <c r="H391" s="45">
        <v>138</v>
      </c>
      <c r="I391" s="46">
        <f>F391*G390</f>
        <v>4.5738</v>
      </c>
      <c r="J391" s="47">
        <f t="shared" si="48"/>
        <v>34.763216581398396</v>
      </c>
      <c r="K391" s="796">
        <v>159</v>
      </c>
      <c r="L391" s="514"/>
      <c r="M391" s="797"/>
      <c r="N391" s="798" t="s">
        <v>180</v>
      </c>
      <c r="O391" s="799">
        <f t="shared" si="49"/>
        <v>0</v>
      </c>
      <c r="P391" s="848" t="s">
        <v>446</v>
      </c>
      <c r="Q391" s="844">
        <f t="shared" si="50"/>
        <v>0</v>
      </c>
      <c r="R391" s="845">
        <f t="shared" si="51"/>
        <v>0</v>
      </c>
      <c r="S391" s="846">
        <f t="shared" si="52"/>
        <v>0</v>
      </c>
      <c r="T391" s="847">
        <f t="shared" si="53"/>
        <v>0</v>
      </c>
      <c r="U391" s="49">
        <f t="shared" si="54"/>
        <v>0</v>
      </c>
      <c r="V391" s="247"/>
      <c r="W391" s="247"/>
      <c r="AC391" s="188"/>
      <c r="AD391" s="188"/>
      <c r="AE391" s="188"/>
      <c r="AF391" s="188"/>
      <c r="AQ391" s="189"/>
      <c r="AR391" s="189"/>
      <c r="AS391" s="189"/>
      <c r="AT391" s="189"/>
      <c r="AU391" s="189"/>
      <c r="AV391" s="189"/>
      <c r="AW391" s="189"/>
      <c r="AY391" s="811"/>
      <c r="AZ391" s="811"/>
      <c r="BA391" s="811"/>
      <c r="BB391" s="811"/>
      <c r="BC391" s="811"/>
      <c r="BD391" s="811"/>
      <c r="BE391" s="811"/>
      <c r="BF391" s="811"/>
      <c r="BG391" s="811"/>
      <c r="BR391" s="810"/>
      <c r="BS391" s="810"/>
      <c r="BT391" s="810"/>
      <c r="BU391" s="810"/>
      <c r="BV391" s="809"/>
      <c r="BW391" s="809"/>
      <c r="BZ391" s="850"/>
      <c r="CA391" s="850"/>
      <c r="CI391" s="814"/>
      <c r="CJ391" s="814"/>
      <c r="CK391" s="814"/>
      <c r="CL391" s="814"/>
      <c r="CM391" s="814"/>
      <c r="CN391" s="814"/>
      <c r="CO391" s="814"/>
      <c r="CP391" s="814"/>
      <c r="CQ391" s="814"/>
      <c r="CR391" s="814"/>
      <c r="CS391" s="814"/>
      <c r="CT391" s="814"/>
      <c r="CU391" s="814"/>
      <c r="CV391" s="814"/>
      <c r="CW391" s="814"/>
      <c r="CX391" s="815"/>
      <c r="DD391" s="807"/>
      <c r="DE391" s="807"/>
      <c r="DF391" s="807"/>
      <c r="DG391" s="807"/>
      <c r="DH391" s="807"/>
      <c r="DI391" s="807"/>
      <c r="DJ391" s="807"/>
      <c r="DK391" s="807"/>
      <c r="DL391" s="807"/>
      <c r="DM391" s="807"/>
      <c r="DN391" s="807"/>
      <c r="DO391" s="807"/>
      <c r="DP391" s="807"/>
      <c r="DQ391" s="808"/>
      <c r="DZ391" s="809"/>
      <c r="EA391" s="809"/>
      <c r="EG391" s="810"/>
      <c r="EH391" s="810"/>
      <c r="EI391" s="810"/>
      <c r="EJ391" s="810"/>
      <c r="EK391" s="810"/>
      <c r="EL391" s="810"/>
      <c r="EM391" s="810"/>
    </row>
    <row r="392" spans="2:143" ht="12" customHeight="1">
      <c r="B392" s="644"/>
      <c r="C392" s="40"/>
      <c r="D392" s="41" t="s">
        <v>530</v>
      </c>
      <c r="E392" s="42"/>
      <c r="F392" s="66">
        <f>1.32-(2*0.33)</f>
        <v>0.66</v>
      </c>
      <c r="G392" s="71"/>
      <c r="H392" s="45">
        <v>95</v>
      </c>
      <c r="I392" s="46">
        <f>F392*G390</f>
        <v>3.0492000000000004</v>
      </c>
      <c r="J392" s="47">
        <f t="shared" si="48"/>
        <v>39.35458480913026</v>
      </c>
      <c r="K392" s="796">
        <v>120</v>
      </c>
      <c r="L392" s="514"/>
      <c r="M392" s="797"/>
      <c r="N392" s="798" t="s">
        <v>180</v>
      </c>
      <c r="O392" s="799">
        <f t="shared" si="49"/>
        <v>0</v>
      </c>
      <c r="P392" s="848" t="s">
        <v>446</v>
      </c>
      <c r="Q392" s="844">
        <f t="shared" si="50"/>
        <v>0</v>
      </c>
      <c r="R392" s="845">
        <f t="shared" si="51"/>
        <v>0</v>
      </c>
      <c r="S392" s="846">
        <f t="shared" si="52"/>
        <v>0</v>
      </c>
      <c r="T392" s="847">
        <f t="shared" si="53"/>
        <v>0</v>
      </c>
      <c r="U392" s="49">
        <f t="shared" si="54"/>
        <v>0</v>
      </c>
      <c r="V392" s="247"/>
      <c r="W392" s="247"/>
      <c r="AC392" s="188"/>
      <c r="AD392" s="188"/>
      <c r="AE392" s="188"/>
      <c r="AF392" s="188"/>
      <c r="AQ392" s="189"/>
      <c r="AR392" s="189"/>
      <c r="AS392" s="189"/>
      <c r="AT392" s="189"/>
      <c r="AU392" s="189"/>
      <c r="AV392" s="189"/>
      <c r="AW392" s="189"/>
      <c r="AY392" s="811"/>
      <c r="AZ392" s="811"/>
      <c r="BA392" s="811"/>
      <c r="BB392" s="811"/>
      <c r="BC392" s="811"/>
      <c r="BD392" s="811"/>
      <c r="BE392" s="811"/>
      <c r="BF392" s="811"/>
      <c r="BG392" s="811"/>
      <c r="BR392" s="810"/>
      <c r="BS392" s="810"/>
      <c r="BT392" s="810"/>
      <c r="BU392" s="810"/>
      <c r="BV392" s="809"/>
      <c r="BW392" s="809"/>
      <c r="BZ392" s="850"/>
      <c r="CA392" s="850"/>
      <c r="CI392" s="814"/>
      <c r="CJ392" s="814"/>
      <c r="CK392" s="814"/>
      <c r="CL392" s="814"/>
      <c r="CM392" s="814"/>
      <c r="CN392" s="814"/>
      <c r="CO392" s="814"/>
      <c r="CP392" s="814"/>
      <c r="CQ392" s="814"/>
      <c r="CR392" s="814"/>
      <c r="CS392" s="814"/>
      <c r="CT392" s="814"/>
      <c r="CU392" s="814"/>
      <c r="CV392" s="814"/>
      <c r="CW392" s="814"/>
      <c r="CX392" s="815"/>
      <c r="DD392" s="807"/>
      <c r="DE392" s="807"/>
      <c r="DF392" s="807"/>
      <c r="DG392" s="807"/>
      <c r="DH392" s="807"/>
      <c r="DI392" s="807"/>
      <c r="DJ392" s="807"/>
      <c r="DK392" s="807"/>
      <c r="DL392" s="807"/>
      <c r="DM392" s="807"/>
      <c r="DN392" s="807"/>
      <c r="DO392" s="807"/>
      <c r="DP392" s="807"/>
      <c r="DQ392" s="808"/>
      <c r="DZ392" s="809"/>
      <c r="EA392" s="809"/>
      <c r="EG392" s="810"/>
      <c r="EH392" s="810"/>
      <c r="EI392" s="810"/>
      <c r="EJ392" s="810"/>
      <c r="EK392" s="810"/>
      <c r="EL392" s="810"/>
      <c r="EM392" s="810"/>
    </row>
    <row r="393" spans="2:143" ht="12" customHeight="1">
      <c r="B393" s="644"/>
      <c r="C393" s="40"/>
      <c r="D393" s="41" t="s">
        <v>531</v>
      </c>
      <c r="E393" s="42"/>
      <c r="F393" s="66">
        <f>1.32-(3*0.33)</f>
        <v>0.33000000000000007</v>
      </c>
      <c r="G393" s="71"/>
      <c r="H393" s="45">
        <v>69</v>
      </c>
      <c r="I393" s="46">
        <f>F393*G390</f>
        <v>1.5246000000000004</v>
      </c>
      <c r="J393" s="47">
        <f t="shared" si="48"/>
        <v>42.63413354322444</v>
      </c>
      <c r="K393" s="796">
        <v>65</v>
      </c>
      <c r="L393" s="514"/>
      <c r="M393" s="797"/>
      <c r="N393" s="798" t="s">
        <v>180</v>
      </c>
      <c r="O393" s="799">
        <f t="shared" si="49"/>
        <v>0</v>
      </c>
      <c r="P393" s="848" t="s">
        <v>446</v>
      </c>
      <c r="Q393" s="844">
        <f t="shared" si="50"/>
        <v>0</v>
      </c>
      <c r="R393" s="845">
        <f t="shared" si="51"/>
        <v>0</v>
      </c>
      <c r="S393" s="846">
        <f t="shared" si="52"/>
        <v>0</v>
      </c>
      <c r="T393" s="847">
        <f t="shared" si="53"/>
        <v>0</v>
      </c>
      <c r="U393" s="49">
        <f t="shared" si="54"/>
        <v>0</v>
      </c>
      <c r="V393" s="247"/>
      <c r="W393" s="247"/>
      <c r="AC393" s="188"/>
      <c r="AD393" s="188"/>
      <c r="AE393" s="188"/>
      <c r="AF393" s="188"/>
      <c r="AQ393" s="189"/>
      <c r="AR393" s="189"/>
      <c r="AS393" s="189"/>
      <c r="AT393" s="189"/>
      <c r="AU393" s="189"/>
      <c r="AV393" s="189"/>
      <c r="AW393" s="189"/>
      <c r="AY393" s="811"/>
      <c r="AZ393" s="811"/>
      <c r="BA393" s="811"/>
      <c r="BB393" s="811"/>
      <c r="BC393" s="811"/>
      <c r="BD393" s="811"/>
      <c r="BE393" s="811"/>
      <c r="BF393" s="811"/>
      <c r="BG393" s="811"/>
      <c r="BR393" s="810"/>
      <c r="BS393" s="810"/>
      <c r="BT393" s="810"/>
      <c r="BU393" s="810"/>
      <c r="BV393" s="809"/>
      <c r="BW393" s="809"/>
      <c r="BZ393" s="850"/>
      <c r="CA393" s="850"/>
      <c r="CI393" s="814"/>
      <c r="CJ393" s="814"/>
      <c r="CK393" s="814"/>
      <c r="CL393" s="814"/>
      <c r="CM393" s="814"/>
      <c r="CN393" s="814"/>
      <c r="CO393" s="814"/>
      <c r="CP393" s="814"/>
      <c r="CQ393" s="814"/>
      <c r="CR393" s="814"/>
      <c r="CS393" s="814"/>
      <c r="CT393" s="814"/>
      <c r="CU393" s="814"/>
      <c r="CV393" s="814"/>
      <c r="CW393" s="814"/>
      <c r="CX393" s="815"/>
      <c r="DD393" s="807"/>
      <c r="DE393" s="807"/>
      <c r="DF393" s="807"/>
      <c r="DG393" s="807"/>
      <c r="DH393" s="807"/>
      <c r="DI393" s="807"/>
      <c r="DJ393" s="807"/>
      <c r="DK393" s="807"/>
      <c r="DL393" s="807"/>
      <c r="DM393" s="807"/>
      <c r="DN393" s="807"/>
      <c r="DO393" s="807"/>
      <c r="DP393" s="807"/>
      <c r="DQ393" s="808"/>
      <c r="DZ393" s="809"/>
      <c r="EA393" s="809"/>
      <c r="EG393" s="810"/>
      <c r="EH393" s="810"/>
      <c r="EI393" s="810"/>
      <c r="EJ393" s="810"/>
      <c r="EK393" s="810"/>
      <c r="EL393" s="810"/>
      <c r="EM393" s="810"/>
    </row>
    <row r="394" spans="2:143" ht="12" customHeight="1">
      <c r="B394" s="644"/>
      <c r="C394" s="40">
        <v>528</v>
      </c>
      <c r="D394" s="41" t="s">
        <v>623</v>
      </c>
      <c r="E394" s="42">
        <v>13</v>
      </c>
      <c r="F394" s="66" t="s">
        <v>623</v>
      </c>
      <c r="G394" s="71"/>
      <c r="H394" s="45" t="s">
        <v>623</v>
      </c>
      <c r="I394" s="46" t="s">
        <v>623</v>
      </c>
      <c r="J394" s="47" t="s">
        <v>623</v>
      </c>
      <c r="K394" s="796" t="s">
        <v>623</v>
      </c>
      <c r="L394" s="514"/>
      <c r="M394" s="797"/>
      <c r="N394" s="798"/>
      <c r="O394" s="799"/>
      <c r="P394" s="848"/>
      <c r="Q394" s="844"/>
      <c r="R394" s="845"/>
      <c r="S394" s="846"/>
      <c r="T394" s="847"/>
      <c r="V394" s="247"/>
      <c r="W394" s="247"/>
      <c r="AC394" s="188"/>
      <c r="AD394" s="188"/>
      <c r="AE394" s="188"/>
      <c r="AF394" s="188"/>
      <c r="AQ394" s="189"/>
      <c r="AR394" s="189"/>
      <c r="AS394" s="189"/>
      <c r="AT394" s="189"/>
      <c r="AU394" s="189"/>
      <c r="AV394" s="189"/>
      <c r="AW394" s="189"/>
      <c r="AY394" s="811"/>
      <c r="AZ394" s="811"/>
      <c r="BA394" s="811"/>
      <c r="BB394" s="811"/>
      <c r="BC394" s="811"/>
      <c r="BD394" s="811"/>
      <c r="BE394" s="811"/>
      <c r="BF394" s="811"/>
      <c r="BG394" s="811"/>
      <c r="BR394" s="810"/>
      <c r="BS394" s="810"/>
      <c r="BT394" s="810"/>
      <c r="BU394" s="810"/>
      <c r="BV394" s="809"/>
      <c r="BW394" s="809"/>
      <c r="BZ394" s="850"/>
      <c r="CA394" s="850"/>
      <c r="CI394" s="814"/>
      <c r="CJ394" s="814"/>
      <c r="CK394" s="814"/>
      <c r="CL394" s="814"/>
      <c r="CM394" s="814"/>
      <c r="CN394" s="814"/>
      <c r="CO394" s="814"/>
      <c r="CP394" s="814"/>
      <c r="CQ394" s="814"/>
      <c r="CR394" s="814"/>
      <c r="CS394" s="814"/>
      <c r="CT394" s="814"/>
      <c r="CU394" s="814"/>
      <c r="CV394" s="814"/>
      <c r="CW394" s="814"/>
      <c r="CX394" s="815"/>
      <c r="DD394" s="807"/>
      <c r="DE394" s="807"/>
      <c r="DF394" s="807"/>
      <c r="DG394" s="807"/>
      <c r="DH394" s="807"/>
      <c r="DI394" s="807"/>
      <c r="DJ394" s="807"/>
      <c r="DK394" s="807"/>
      <c r="DL394" s="807"/>
      <c r="DM394" s="807"/>
      <c r="DN394" s="807"/>
      <c r="DO394" s="807"/>
      <c r="DP394" s="807"/>
      <c r="DQ394" s="808"/>
      <c r="DZ394" s="809"/>
      <c r="EA394" s="809"/>
      <c r="EG394" s="810"/>
      <c r="EH394" s="810"/>
      <c r="EI394" s="810"/>
      <c r="EJ394" s="810"/>
      <c r="EK394" s="810"/>
      <c r="EL394" s="810"/>
      <c r="EM394" s="810"/>
    </row>
    <row r="395" spans="2:143" ht="12" customHeight="1">
      <c r="B395" s="644"/>
      <c r="C395" s="40"/>
      <c r="D395" s="41" t="s">
        <v>269</v>
      </c>
      <c r="E395" s="42"/>
      <c r="F395" s="66">
        <f>1.32-(1*0.33)</f>
        <v>0.99</v>
      </c>
      <c r="G395" s="71">
        <v>5.28</v>
      </c>
      <c r="H395" s="45">
        <v>156</v>
      </c>
      <c r="I395" s="46">
        <f>F395*G395</f>
        <v>5.2272</v>
      </c>
      <c r="J395" s="47">
        <f>K395/I395</f>
        <v>33.8613406795225</v>
      </c>
      <c r="K395" s="796">
        <v>177</v>
      </c>
      <c r="L395" s="514"/>
      <c r="M395" s="797"/>
      <c r="N395" s="798" t="s">
        <v>180</v>
      </c>
      <c r="O395" s="799">
        <f>I395*M395</f>
        <v>0</v>
      </c>
      <c r="P395" s="848" t="s">
        <v>446</v>
      </c>
      <c r="Q395" s="844">
        <f>ROUNDUP((S395*(euro)),-2)</f>
        <v>0</v>
      </c>
      <c r="R395" s="845">
        <f>Q395*(1.25)</f>
        <v>0</v>
      </c>
      <c r="S395" s="846">
        <f>ROUNDUP((K395*M395),0)</f>
        <v>0</v>
      </c>
      <c r="T395" s="847">
        <f>ROUNDUP((S395*1.25),0)</f>
        <v>0</v>
      </c>
      <c r="U395" s="49">
        <f>H395*M395</f>
        <v>0</v>
      </c>
      <c r="V395" s="247"/>
      <c r="W395" s="247"/>
      <c r="AC395" s="188"/>
      <c r="AD395" s="188"/>
      <c r="AE395" s="188"/>
      <c r="AF395" s="188"/>
      <c r="AQ395" s="189"/>
      <c r="AR395" s="189"/>
      <c r="AS395" s="189"/>
      <c r="AT395" s="189"/>
      <c r="AU395" s="189"/>
      <c r="AV395" s="189"/>
      <c r="AW395" s="189"/>
      <c r="AY395" s="811"/>
      <c r="AZ395" s="811"/>
      <c r="BA395" s="811"/>
      <c r="BB395" s="811"/>
      <c r="BC395" s="811"/>
      <c r="BD395" s="811"/>
      <c r="BE395" s="811"/>
      <c r="BF395" s="811"/>
      <c r="BG395" s="811"/>
      <c r="BR395" s="810"/>
      <c r="BS395" s="810"/>
      <c r="BT395" s="810"/>
      <c r="BU395" s="810"/>
      <c r="BV395" s="809"/>
      <c r="BW395" s="809"/>
      <c r="BZ395" s="850"/>
      <c r="CA395" s="850"/>
      <c r="CI395" s="814"/>
      <c r="CJ395" s="814"/>
      <c r="CK395" s="814"/>
      <c r="CL395" s="814"/>
      <c r="CM395" s="814"/>
      <c r="CN395" s="814"/>
      <c r="CO395" s="814"/>
      <c r="CP395" s="814"/>
      <c r="CQ395" s="814"/>
      <c r="CR395" s="814"/>
      <c r="CS395" s="814"/>
      <c r="CT395" s="814"/>
      <c r="CU395" s="814"/>
      <c r="CV395" s="814"/>
      <c r="CW395" s="814"/>
      <c r="CX395" s="815"/>
      <c r="DD395" s="807"/>
      <c r="DE395" s="807"/>
      <c r="DF395" s="807"/>
      <c r="DG395" s="807"/>
      <c r="DH395" s="807"/>
      <c r="DI395" s="807"/>
      <c r="DJ395" s="807"/>
      <c r="DK395" s="807"/>
      <c r="DL395" s="807"/>
      <c r="DM395" s="807"/>
      <c r="DN395" s="807"/>
      <c r="DO395" s="807"/>
      <c r="DP395" s="807"/>
      <c r="DQ395" s="808"/>
      <c r="DZ395" s="809"/>
      <c r="EA395" s="809"/>
      <c r="EG395" s="810"/>
      <c r="EH395" s="810"/>
      <c r="EI395" s="810"/>
      <c r="EJ395" s="810"/>
      <c r="EK395" s="810"/>
      <c r="EL395" s="810"/>
      <c r="EM395" s="810"/>
    </row>
    <row r="396" spans="2:143" ht="12" customHeight="1">
      <c r="B396" s="644"/>
      <c r="C396" s="40"/>
      <c r="D396" s="41" t="s">
        <v>270</v>
      </c>
      <c r="E396" s="42"/>
      <c r="F396" s="66">
        <f>1.32-(2*0.33)</f>
        <v>0.66</v>
      </c>
      <c r="G396" s="71"/>
      <c r="H396" s="45">
        <v>108</v>
      </c>
      <c r="I396" s="46">
        <f>F396*G395</f>
        <v>3.4848000000000003</v>
      </c>
      <c r="J396" s="47">
        <f>K396/I396</f>
        <v>35.00918273645546</v>
      </c>
      <c r="K396" s="796">
        <v>122</v>
      </c>
      <c r="L396" s="514"/>
      <c r="M396" s="797"/>
      <c r="N396" s="798" t="s">
        <v>180</v>
      </c>
      <c r="O396" s="799">
        <f>I396*M396</f>
        <v>0</v>
      </c>
      <c r="P396" s="848" t="s">
        <v>446</v>
      </c>
      <c r="Q396" s="844">
        <f>ROUNDUP((S396*(euro)),-2)</f>
        <v>0</v>
      </c>
      <c r="R396" s="845">
        <f>Q396*(1.25)</f>
        <v>0</v>
      </c>
      <c r="S396" s="846">
        <f>ROUNDUP((K396*M396),0)</f>
        <v>0</v>
      </c>
      <c r="T396" s="847">
        <f>ROUNDUP((S396*1.25),0)</f>
        <v>0</v>
      </c>
      <c r="U396" s="49">
        <f>H396*M396</f>
        <v>0</v>
      </c>
      <c r="V396" s="247"/>
      <c r="W396" s="247"/>
      <c r="AC396" s="188"/>
      <c r="AD396" s="188"/>
      <c r="AE396" s="188"/>
      <c r="AF396" s="188"/>
      <c r="AQ396" s="189"/>
      <c r="AR396" s="189"/>
      <c r="AS396" s="189"/>
      <c r="AT396" s="189"/>
      <c r="AU396" s="189"/>
      <c r="AV396" s="189"/>
      <c r="AW396" s="189"/>
      <c r="AY396" s="811"/>
      <c r="AZ396" s="811"/>
      <c r="BA396" s="811"/>
      <c r="BB396" s="811"/>
      <c r="BC396" s="811"/>
      <c r="BD396" s="811"/>
      <c r="BE396" s="811"/>
      <c r="BF396" s="811"/>
      <c r="BG396" s="811"/>
      <c r="BR396" s="810"/>
      <c r="BS396" s="810"/>
      <c r="BT396" s="810"/>
      <c r="BU396" s="810"/>
      <c r="BV396" s="809"/>
      <c r="BW396" s="809"/>
      <c r="BZ396" s="850"/>
      <c r="CA396" s="850"/>
      <c r="CI396" s="814"/>
      <c r="CJ396" s="814"/>
      <c r="CK396" s="814"/>
      <c r="CL396" s="814"/>
      <c r="CM396" s="814"/>
      <c r="CN396" s="814"/>
      <c r="CO396" s="814"/>
      <c r="CP396" s="814"/>
      <c r="CQ396" s="814"/>
      <c r="CR396" s="814"/>
      <c r="CS396" s="814"/>
      <c r="CT396" s="814"/>
      <c r="CU396" s="814"/>
      <c r="CV396" s="814"/>
      <c r="CW396" s="814"/>
      <c r="CX396" s="815"/>
      <c r="DD396" s="807"/>
      <c r="DE396" s="807"/>
      <c r="DF396" s="807"/>
      <c r="DG396" s="807"/>
      <c r="DH396" s="807"/>
      <c r="DI396" s="807"/>
      <c r="DJ396" s="807"/>
      <c r="DK396" s="807"/>
      <c r="DL396" s="807"/>
      <c r="DM396" s="807"/>
      <c r="DN396" s="807"/>
      <c r="DO396" s="807"/>
      <c r="DP396" s="807"/>
      <c r="DQ396" s="808"/>
      <c r="DZ396" s="809"/>
      <c r="EA396" s="809"/>
      <c r="EG396" s="810"/>
      <c r="EH396" s="810"/>
      <c r="EI396" s="810"/>
      <c r="EJ396" s="810"/>
      <c r="EK396" s="810"/>
      <c r="EL396" s="810"/>
      <c r="EM396" s="810"/>
    </row>
    <row r="397" spans="2:143" ht="12" customHeight="1">
      <c r="B397" s="644"/>
      <c r="C397" s="40"/>
      <c r="D397" s="41" t="s">
        <v>271</v>
      </c>
      <c r="E397" s="42"/>
      <c r="F397" s="66">
        <f>1.32-(3*0.33)</f>
        <v>0.33000000000000007</v>
      </c>
      <c r="G397" s="71"/>
      <c r="H397" s="45">
        <v>78</v>
      </c>
      <c r="I397" s="46">
        <f>F397*G395</f>
        <v>1.7424000000000004</v>
      </c>
      <c r="J397" s="47">
        <f>K397/I397</f>
        <v>42.47015610651973</v>
      </c>
      <c r="K397" s="796">
        <v>74</v>
      </c>
      <c r="L397" s="514"/>
      <c r="M397" s="797"/>
      <c r="N397" s="798" t="s">
        <v>180</v>
      </c>
      <c r="O397" s="799">
        <f>I397*M397</f>
        <v>0</v>
      </c>
      <c r="P397" s="848" t="s">
        <v>446</v>
      </c>
      <c r="Q397" s="844">
        <f>ROUNDUP((S397*(euro)),-2)</f>
        <v>0</v>
      </c>
      <c r="R397" s="845">
        <f>Q397*(1.25)</f>
        <v>0</v>
      </c>
      <c r="S397" s="846">
        <f>ROUNDUP((K397*M397),0)</f>
        <v>0</v>
      </c>
      <c r="T397" s="847">
        <f>ROUNDUP((S397*1.25),0)</f>
        <v>0</v>
      </c>
      <c r="U397" s="49">
        <f>H397*M397</f>
        <v>0</v>
      </c>
      <c r="V397" s="247"/>
      <c r="W397" s="247"/>
      <c r="AC397" s="188"/>
      <c r="AD397" s="188"/>
      <c r="AE397" s="188"/>
      <c r="AF397" s="188"/>
      <c r="AQ397" s="189"/>
      <c r="AR397" s="189"/>
      <c r="AS397" s="189"/>
      <c r="AT397" s="189"/>
      <c r="AU397" s="189"/>
      <c r="AV397" s="189"/>
      <c r="AW397" s="189"/>
      <c r="AY397" s="811"/>
      <c r="AZ397" s="811"/>
      <c r="BA397" s="811"/>
      <c r="BB397" s="811"/>
      <c r="BC397" s="811"/>
      <c r="BD397" s="811"/>
      <c r="BE397" s="811"/>
      <c r="BF397" s="811"/>
      <c r="BG397" s="811"/>
      <c r="BR397" s="810"/>
      <c r="BS397" s="810"/>
      <c r="BT397" s="810"/>
      <c r="BU397" s="810"/>
      <c r="BV397" s="809"/>
      <c r="BW397" s="809"/>
      <c r="BZ397" s="850"/>
      <c r="CA397" s="850"/>
      <c r="CI397" s="814"/>
      <c r="CJ397" s="814"/>
      <c r="CK397" s="814"/>
      <c r="CL397" s="814"/>
      <c r="CM397" s="814"/>
      <c r="CN397" s="814"/>
      <c r="CO397" s="814"/>
      <c r="CP397" s="814"/>
      <c r="CQ397" s="814"/>
      <c r="CR397" s="814"/>
      <c r="CS397" s="814"/>
      <c r="CT397" s="814"/>
      <c r="CU397" s="814"/>
      <c r="CV397" s="814"/>
      <c r="CW397" s="814"/>
      <c r="CX397" s="815"/>
      <c r="DD397" s="807"/>
      <c r="DE397" s="807"/>
      <c r="DF397" s="807"/>
      <c r="DG397" s="807"/>
      <c r="DH397" s="807"/>
      <c r="DI397" s="807"/>
      <c r="DJ397" s="807"/>
      <c r="DK397" s="807"/>
      <c r="DL397" s="807"/>
      <c r="DM397" s="807"/>
      <c r="DN397" s="807"/>
      <c r="DO397" s="807"/>
      <c r="DP397" s="807"/>
      <c r="DQ397" s="808"/>
      <c r="DZ397" s="809"/>
      <c r="EA397" s="809"/>
      <c r="EG397" s="810"/>
      <c r="EH397" s="810"/>
      <c r="EI397" s="810"/>
      <c r="EJ397" s="810"/>
      <c r="EK397" s="810"/>
      <c r="EL397" s="810"/>
      <c r="EM397" s="810"/>
    </row>
    <row r="398" spans="2:143" ht="12" customHeight="1">
      <c r="B398" s="644"/>
      <c r="C398" s="40">
        <v>594</v>
      </c>
      <c r="D398" s="41" t="s">
        <v>623</v>
      </c>
      <c r="E398" s="42"/>
      <c r="F398" s="66" t="s">
        <v>623</v>
      </c>
      <c r="G398" s="71"/>
      <c r="H398" s="45" t="s">
        <v>623</v>
      </c>
      <c r="I398" s="46" t="s">
        <v>623</v>
      </c>
      <c r="J398" s="47" t="s">
        <v>623</v>
      </c>
      <c r="K398" s="796" t="s">
        <v>623</v>
      </c>
      <c r="L398" s="514"/>
      <c r="M398" s="797"/>
      <c r="N398" s="798"/>
      <c r="O398" s="799"/>
      <c r="P398" s="848"/>
      <c r="Q398" s="844"/>
      <c r="R398" s="845"/>
      <c r="S398" s="846"/>
      <c r="T398" s="847"/>
      <c r="V398" s="247"/>
      <c r="W398" s="247"/>
      <c r="AC398" s="188"/>
      <c r="AD398" s="188"/>
      <c r="AE398" s="188"/>
      <c r="AF398" s="188"/>
      <c r="AQ398" s="189"/>
      <c r="AR398" s="189"/>
      <c r="AS398" s="189"/>
      <c r="AT398" s="189"/>
      <c r="AU398" s="189"/>
      <c r="AV398" s="189"/>
      <c r="AW398" s="189"/>
      <c r="AY398" s="811"/>
      <c r="AZ398" s="811"/>
      <c r="BA398" s="811"/>
      <c r="BB398" s="811"/>
      <c r="BC398" s="811"/>
      <c r="BD398" s="811"/>
      <c r="BE398" s="811"/>
      <c r="BF398" s="811"/>
      <c r="BG398" s="811"/>
      <c r="BR398" s="810"/>
      <c r="BS398" s="810"/>
      <c r="BT398" s="810"/>
      <c r="BU398" s="810"/>
      <c r="BV398" s="809"/>
      <c r="BW398" s="809"/>
      <c r="BZ398" s="850"/>
      <c r="CA398" s="850"/>
      <c r="CI398" s="814"/>
      <c r="CJ398" s="814"/>
      <c r="CK398" s="814"/>
      <c r="CL398" s="814"/>
      <c r="CM398" s="814"/>
      <c r="CN398" s="814"/>
      <c r="CO398" s="814"/>
      <c r="CP398" s="814"/>
      <c r="CQ398" s="814"/>
      <c r="CR398" s="814"/>
      <c r="CS398" s="814"/>
      <c r="CT398" s="814"/>
      <c r="CU398" s="814"/>
      <c r="CV398" s="814"/>
      <c r="CW398" s="814"/>
      <c r="CX398" s="815"/>
      <c r="DD398" s="807"/>
      <c r="DE398" s="807"/>
      <c r="DF398" s="807"/>
      <c r="DG398" s="807"/>
      <c r="DH398" s="807"/>
      <c r="DI398" s="807"/>
      <c r="DJ398" s="807"/>
      <c r="DK398" s="807"/>
      <c r="DL398" s="807"/>
      <c r="DM398" s="807"/>
      <c r="DN398" s="807"/>
      <c r="DO398" s="807"/>
      <c r="DP398" s="807"/>
      <c r="DQ398" s="808"/>
      <c r="DZ398" s="809"/>
      <c r="EA398" s="809"/>
      <c r="EG398" s="810"/>
      <c r="EH398" s="810"/>
      <c r="EI398" s="810"/>
      <c r="EJ398" s="810"/>
      <c r="EK398" s="810"/>
      <c r="EL398" s="810"/>
      <c r="EM398" s="810"/>
    </row>
    <row r="399" spans="2:143" ht="12" customHeight="1">
      <c r="B399" s="644"/>
      <c r="C399" s="40"/>
      <c r="D399" s="41" t="s">
        <v>556</v>
      </c>
      <c r="E399" s="42">
        <v>13</v>
      </c>
      <c r="F399" s="66">
        <f>1.32-(1*0.33)</f>
        <v>0.99</v>
      </c>
      <c r="G399" s="71">
        <v>5.94</v>
      </c>
      <c r="H399" s="45">
        <v>176</v>
      </c>
      <c r="I399" s="46">
        <f>F399*G399</f>
        <v>5.8806</v>
      </c>
      <c r="J399" s="47">
        <f>K399/I399</f>
        <v>33.32993231983131</v>
      </c>
      <c r="K399" s="796">
        <v>196</v>
      </c>
      <c r="L399" s="514"/>
      <c r="M399" s="797"/>
      <c r="N399" s="798" t="s">
        <v>180</v>
      </c>
      <c r="O399" s="799">
        <f>I399*M399</f>
        <v>0</v>
      </c>
      <c r="P399" s="848" t="s">
        <v>446</v>
      </c>
      <c r="Q399" s="844">
        <f>ROUNDUP((S399*(euro)),-2)</f>
        <v>0</v>
      </c>
      <c r="R399" s="845">
        <f>Q399*(1.25)</f>
        <v>0</v>
      </c>
      <c r="S399" s="846">
        <f>ROUNDUP((K399*M399),0)</f>
        <v>0</v>
      </c>
      <c r="T399" s="847">
        <f>ROUNDUP((S399*1.25),0)</f>
        <v>0</v>
      </c>
      <c r="U399" s="49">
        <f>H399*M399</f>
        <v>0</v>
      </c>
      <c r="V399" s="247"/>
      <c r="W399" s="247"/>
      <c r="AC399" s="188"/>
      <c r="AD399" s="188"/>
      <c r="AE399" s="188"/>
      <c r="AF399" s="188"/>
      <c r="AQ399" s="189"/>
      <c r="AR399" s="189"/>
      <c r="AS399" s="189"/>
      <c r="AT399" s="189"/>
      <c r="AU399" s="189"/>
      <c r="AV399" s="189"/>
      <c r="AW399" s="189"/>
      <c r="AY399" s="811"/>
      <c r="AZ399" s="811"/>
      <c r="BA399" s="811"/>
      <c r="BB399" s="811"/>
      <c r="BC399" s="811"/>
      <c r="BD399" s="811"/>
      <c r="BE399" s="811"/>
      <c r="BF399" s="811"/>
      <c r="BG399" s="811"/>
      <c r="BR399" s="810"/>
      <c r="BS399" s="810"/>
      <c r="BT399" s="810"/>
      <c r="BU399" s="810"/>
      <c r="BV399" s="809"/>
      <c r="BW399" s="809"/>
      <c r="BZ399" s="850"/>
      <c r="CA399" s="850"/>
      <c r="CI399" s="814"/>
      <c r="CJ399" s="814"/>
      <c r="CK399" s="814"/>
      <c r="CL399" s="814"/>
      <c r="CM399" s="814"/>
      <c r="CN399" s="814"/>
      <c r="CO399" s="814"/>
      <c r="CP399" s="814"/>
      <c r="CQ399" s="814"/>
      <c r="CR399" s="814"/>
      <c r="CS399" s="814"/>
      <c r="CT399" s="814"/>
      <c r="CU399" s="814"/>
      <c r="CV399" s="814"/>
      <c r="CW399" s="814"/>
      <c r="CX399" s="815"/>
      <c r="DD399" s="807"/>
      <c r="DE399" s="807"/>
      <c r="DF399" s="807"/>
      <c r="DG399" s="807"/>
      <c r="DH399" s="807"/>
      <c r="DI399" s="807"/>
      <c r="DJ399" s="807"/>
      <c r="DK399" s="807"/>
      <c r="DL399" s="807"/>
      <c r="DM399" s="807"/>
      <c r="DN399" s="807"/>
      <c r="DO399" s="807"/>
      <c r="DP399" s="807"/>
      <c r="DQ399" s="808"/>
      <c r="DZ399" s="809"/>
      <c r="EA399" s="809"/>
      <c r="EG399" s="810"/>
      <c r="EH399" s="810"/>
      <c r="EI399" s="810"/>
      <c r="EJ399" s="810"/>
      <c r="EK399" s="810"/>
      <c r="EL399" s="810"/>
      <c r="EM399" s="810"/>
    </row>
    <row r="400" spans="2:143" ht="12" customHeight="1">
      <c r="B400" s="644"/>
      <c r="C400" s="40"/>
      <c r="D400" s="41" t="s">
        <v>557</v>
      </c>
      <c r="E400" s="42"/>
      <c r="F400" s="66">
        <f>1.32-(2*0.33)</f>
        <v>0.66</v>
      </c>
      <c r="G400" s="71"/>
      <c r="H400" s="45">
        <v>122</v>
      </c>
      <c r="I400" s="46">
        <f>F400*G399</f>
        <v>3.9204000000000003</v>
      </c>
      <c r="J400" s="47">
        <f>K400/I400</f>
        <v>34.43526170798898</v>
      </c>
      <c r="K400" s="796">
        <v>135</v>
      </c>
      <c r="L400" s="514"/>
      <c r="M400" s="797"/>
      <c r="N400" s="798" t="s">
        <v>180</v>
      </c>
      <c r="O400" s="799">
        <f>I400*M400</f>
        <v>0</v>
      </c>
      <c r="P400" s="848" t="s">
        <v>446</v>
      </c>
      <c r="Q400" s="844">
        <f>ROUNDUP((S400*(euro)),-2)</f>
        <v>0</v>
      </c>
      <c r="R400" s="845">
        <f>Q400*(1.25)</f>
        <v>0</v>
      </c>
      <c r="S400" s="846">
        <f>ROUNDUP((K400*M400),0)</f>
        <v>0</v>
      </c>
      <c r="T400" s="847">
        <f>ROUNDUP((S400*1.25),0)</f>
        <v>0</v>
      </c>
      <c r="U400" s="49">
        <f>H400*M400</f>
        <v>0</v>
      </c>
      <c r="V400" s="247"/>
      <c r="W400" s="247"/>
      <c r="AC400" s="188"/>
      <c r="AD400" s="188"/>
      <c r="AE400" s="188"/>
      <c r="AF400" s="188"/>
      <c r="AQ400" s="189"/>
      <c r="AR400" s="189"/>
      <c r="AS400" s="189"/>
      <c r="AT400" s="189"/>
      <c r="AU400" s="189"/>
      <c r="AV400" s="189"/>
      <c r="AW400" s="189"/>
      <c r="AY400" s="811"/>
      <c r="AZ400" s="811"/>
      <c r="BA400" s="811"/>
      <c r="BB400" s="811"/>
      <c r="BC400" s="811"/>
      <c r="BD400" s="811"/>
      <c r="BE400" s="811"/>
      <c r="BF400" s="811"/>
      <c r="BG400" s="811"/>
      <c r="BR400" s="810"/>
      <c r="BS400" s="810"/>
      <c r="BT400" s="810"/>
      <c r="BU400" s="810"/>
      <c r="BV400" s="809"/>
      <c r="BW400" s="809"/>
      <c r="BZ400" s="850"/>
      <c r="CA400" s="850"/>
      <c r="CI400" s="814"/>
      <c r="CJ400" s="814"/>
      <c r="CK400" s="814"/>
      <c r="CL400" s="814"/>
      <c r="CM400" s="814"/>
      <c r="CN400" s="814"/>
      <c r="CO400" s="814"/>
      <c r="CP400" s="814"/>
      <c r="CQ400" s="814"/>
      <c r="CR400" s="814"/>
      <c r="CS400" s="814"/>
      <c r="CT400" s="814"/>
      <c r="CU400" s="814"/>
      <c r="CV400" s="814"/>
      <c r="CW400" s="814"/>
      <c r="CX400" s="815"/>
      <c r="DD400" s="807"/>
      <c r="DE400" s="807"/>
      <c r="DF400" s="807"/>
      <c r="DG400" s="807"/>
      <c r="DH400" s="807"/>
      <c r="DI400" s="807"/>
      <c r="DJ400" s="807"/>
      <c r="DK400" s="807"/>
      <c r="DL400" s="807"/>
      <c r="DM400" s="807"/>
      <c r="DN400" s="807"/>
      <c r="DO400" s="807"/>
      <c r="DP400" s="807"/>
      <c r="DQ400" s="808"/>
      <c r="DZ400" s="809"/>
      <c r="EA400" s="809"/>
      <c r="EG400" s="810"/>
      <c r="EH400" s="810"/>
      <c r="EI400" s="810"/>
      <c r="EJ400" s="810"/>
      <c r="EK400" s="810"/>
      <c r="EL400" s="810"/>
      <c r="EM400" s="810"/>
    </row>
    <row r="401" spans="2:143" ht="12" customHeight="1">
      <c r="B401" s="644"/>
      <c r="C401" s="40"/>
      <c r="D401" s="41" t="s">
        <v>558</v>
      </c>
      <c r="E401" s="42"/>
      <c r="F401" s="66">
        <f>1.32-(3*0.33)</f>
        <v>0.33000000000000007</v>
      </c>
      <c r="G401" s="71"/>
      <c r="H401" s="45">
        <v>88</v>
      </c>
      <c r="I401" s="46">
        <f>F401*G399</f>
        <v>1.9602000000000006</v>
      </c>
      <c r="J401" s="47">
        <f>K401/I401</f>
        <v>41.832466074890306</v>
      </c>
      <c r="K401" s="796">
        <v>82</v>
      </c>
      <c r="L401" s="514"/>
      <c r="M401" s="797"/>
      <c r="N401" s="798" t="s">
        <v>180</v>
      </c>
      <c r="O401" s="799">
        <f>I401*M401</f>
        <v>0</v>
      </c>
      <c r="P401" s="848" t="s">
        <v>446</v>
      </c>
      <c r="Q401" s="844">
        <f>ROUNDUP((S401*(euro)),-2)</f>
        <v>0</v>
      </c>
      <c r="R401" s="845">
        <f>Q401*(1.25)</f>
        <v>0</v>
      </c>
      <c r="S401" s="846">
        <f>ROUNDUP((K401*M401),0)</f>
        <v>0</v>
      </c>
      <c r="T401" s="847">
        <f>ROUNDUP((S401*1.25),0)</f>
        <v>0</v>
      </c>
      <c r="U401" s="49">
        <f>H401*M401</f>
        <v>0</v>
      </c>
      <c r="V401" s="247"/>
      <c r="W401" s="247"/>
      <c r="AC401" s="188"/>
      <c r="AD401" s="188"/>
      <c r="AE401" s="188"/>
      <c r="AF401" s="188"/>
      <c r="AQ401" s="189"/>
      <c r="AR401" s="189"/>
      <c r="AS401" s="189"/>
      <c r="AT401" s="189"/>
      <c r="AU401" s="189"/>
      <c r="AV401" s="189"/>
      <c r="AW401" s="189"/>
      <c r="AY401" s="811"/>
      <c r="AZ401" s="811"/>
      <c r="BA401" s="811"/>
      <c r="BB401" s="811"/>
      <c r="BC401" s="811"/>
      <c r="BD401" s="811"/>
      <c r="BE401" s="811"/>
      <c r="BF401" s="811"/>
      <c r="BG401" s="811"/>
      <c r="BR401" s="810"/>
      <c r="BS401" s="810"/>
      <c r="BT401" s="810"/>
      <c r="BU401" s="810"/>
      <c r="BV401" s="809"/>
      <c r="BW401" s="809"/>
      <c r="BZ401" s="850"/>
      <c r="CA401" s="850"/>
      <c r="CI401" s="814"/>
      <c r="CJ401" s="814"/>
      <c r="CK401" s="814"/>
      <c r="CL401" s="814"/>
      <c r="CM401" s="814"/>
      <c r="CN401" s="814"/>
      <c r="CO401" s="814"/>
      <c r="CP401" s="814"/>
      <c r="CQ401" s="814"/>
      <c r="CR401" s="814"/>
      <c r="CS401" s="814"/>
      <c r="CT401" s="814"/>
      <c r="CU401" s="814"/>
      <c r="CV401" s="814"/>
      <c r="CW401" s="814"/>
      <c r="CX401" s="815"/>
      <c r="DD401" s="807"/>
      <c r="DE401" s="807"/>
      <c r="DF401" s="807"/>
      <c r="DG401" s="807"/>
      <c r="DH401" s="807"/>
      <c r="DI401" s="807"/>
      <c r="DJ401" s="807"/>
      <c r="DK401" s="807"/>
      <c r="DL401" s="807"/>
      <c r="DM401" s="807"/>
      <c r="DN401" s="807"/>
      <c r="DO401" s="807"/>
      <c r="DP401" s="807"/>
      <c r="DQ401" s="808"/>
      <c r="DZ401" s="809"/>
      <c r="EA401" s="809"/>
      <c r="EG401" s="810"/>
      <c r="EH401" s="810"/>
      <c r="EI401" s="810"/>
      <c r="EJ401" s="810"/>
      <c r="EK401" s="810"/>
      <c r="EL401" s="810"/>
      <c r="EM401" s="810"/>
    </row>
    <row r="402" spans="2:143" ht="12" customHeight="1">
      <c r="B402" s="644"/>
      <c r="C402" s="40">
        <v>660</v>
      </c>
      <c r="D402" s="41" t="s">
        <v>272</v>
      </c>
      <c r="E402" s="42">
        <v>13</v>
      </c>
      <c r="F402" s="66">
        <f>1.32-(2*0.33)</f>
        <v>0.66</v>
      </c>
      <c r="G402" s="71">
        <v>6.6</v>
      </c>
      <c r="H402" s="45">
        <v>134</v>
      </c>
      <c r="I402" s="46">
        <f>F402*G402</f>
        <v>4.356</v>
      </c>
      <c r="J402" s="47">
        <f>K402/I402</f>
        <v>33.28741965105601</v>
      </c>
      <c r="K402" s="796">
        <v>145</v>
      </c>
      <c r="L402" s="514"/>
      <c r="M402" s="797"/>
      <c r="N402" s="798" t="s">
        <v>180</v>
      </c>
      <c r="O402" s="799">
        <f>I402*M402</f>
        <v>0</v>
      </c>
      <c r="P402" s="848" t="s">
        <v>446</v>
      </c>
      <c r="Q402" s="844">
        <f>ROUNDUP((S402*(euro)),-2)</f>
        <v>0</v>
      </c>
      <c r="R402" s="845">
        <f>Q402*(1.25)</f>
        <v>0</v>
      </c>
      <c r="S402" s="846">
        <f>ROUNDUP((K402*M402),0)</f>
        <v>0</v>
      </c>
      <c r="T402" s="847">
        <f>ROUNDUP((S402*1.25),0)</f>
        <v>0</v>
      </c>
      <c r="U402" s="49">
        <f>H402*M402</f>
        <v>0</v>
      </c>
      <c r="V402" s="247"/>
      <c r="W402" s="247"/>
      <c r="AC402" s="188"/>
      <c r="AD402" s="188"/>
      <c r="AE402" s="188"/>
      <c r="AF402" s="188"/>
      <c r="AQ402" s="189"/>
      <c r="AR402" s="189"/>
      <c r="AS402" s="189"/>
      <c r="AT402" s="189"/>
      <c r="AU402" s="189"/>
      <c r="AV402" s="189"/>
      <c r="AW402" s="189"/>
      <c r="AY402" s="811"/>
      <c r="AZ402" s="811"/>
      <c r="BA402" s="811"/>
      <c r="BB402" s="811"/>
      <c r="BC402" s="811"/>
      <c r="BD402" s="811"/>
      <c r="BE402" s="811"/>
      <c r="BF402" s="811"/>
      <c r="BG402" s="811"/>
      <c r="BR402" s="810"/>
      <c r="BS402" s="810"/>
      <c r="BT402" s="810"/>
      <c r="BU402" s="810"/>
      <c r="BV402" s="809"/>
      <c r="BW402" s="809"/>
      <c r="BZ402" s="850"/>
      <c r="CA402" s="850"/>
      <c r="CI402" s="814"/>
      <c r="CJ402" s="814"/>
      <c r="CK402" s="814"/>
      <c r="CL402" s="814"/>
      <c r="CM402" s="814"/>
      <c r="CN402" s="814"/>
      <c r="CO402" s="814"/>
      <c r="CP402" s="814"/>
      <c r="CQ402" s="814"/>
      <c r="CR402" s="814"/>
      <c r="CS402" s="814"/>
      <c r="CT402" s="814"/>
      <c r="CU402" s="814"/>
      <c r="CV402" s="814"/>
      <c r="CW402" s="814"/>
      <c r="CX402" s="815"/>
      <c r="DD402" s="807"/>
      <c r="DE402" s="807"/>
      <c r="DF402" s="807"/>
      <c r="DG402" s="807"/>
      <c r="DH402" s="807"/>
      <c r="DI402" s="807"/>
      <c r="DJ402" s="807"/>
      <c r="DK402" s="807"/>
      <c r="DL402" s="807"/>
      <c r="DM402" s="807"/>
      <c r="DN402" s="807"/>
      <c r="DO402" s="807"/>
      <c r="DP402" s="807"/>
      <c r="DQ402" s="808"/>
      <c r="DZ402" s="809"/>
      <c r="EA402" s="809"/>
      <c r="EG402" s="810"/>
      <c r="EH402" s="810"/>
      <c r="EI402" s="810"/>
      <c r="EJ402" s="810"/>
      <c r="EK402" s="810"/>
      <c r="EL402" s="810"/>
      <c r="EM402" s="810"/>
    </row>
    <row r="403" spans="2:143" ht="12" customHeight="1">
      <c r="B403" s="644"/>
      <c r="C403" s="40"/>
      <c r="D403" s="41" t="s">
        <v>273</v>
      </c>
      <c r="E403" s="42"/>
      <c r="F403" s="66">
        <f>1.32-(3*0.33)</f>
        <v>0.33000000000000007</v>
      </c>
      <c r="G403" s="71"/>
      <c r="H403" s="45">
        <v>96</v>
      </c>
      <c r="I403" s="46">
        <f>F403*G402</f>
        <v>2.1780000000000004</v>
      </c>
      <c r="J403" s="47">
        <f>K403/I403</f>
        <v>40.404040404040394</v>
      </c>
      <c r="K403" s="796">
        <v>88</v>
      </c>
      <c r="L403" s="514"/>
      <c r="M403" s="797"/>
      <c r="N403" s="798" t="s">
        <v>180</v>
      </c>
      <c r="O403" s="799">
        <f>I403*M403</f>
        <v>0</v>
      </c>
      <c r="P403" s="848" t="s">
        <v>446</v>
      </c>
      <c r="Q403" s="844">
        <f>ROUNDUP((S403*(euro)),-2)</f>
        <v>0</v>
      </c>
      <c r="R403" s="845">
        <f>Q403*(1.25)</f>
        <v>0</v>
      </c>
      <c r="S403" s="846">
        <f>ROUNDUP((K403*M403),0)</f>
        <v>0</v>
      </c>
      <c r="T403" s="847">
        <f>ROUNDUP((S403*1.25),0)</f>
        <v>0</v>
      </c>
      <c r="U403" s="49">
        <f>H403*M403</f>
        <v>0</v>
      </c>
      <c r="V403" s="247"/>
      <c r="W403" s="247"/>
      <c r="AC403" s="188"/>
      <c r="AD403" s="188"/>
      <c r="AE403" s="188"/>
      <c r="AF403" s="188"/>
      <c r="AQ403" s="189"/>
      <c r="AR403" s="189"/>
      <c r="AS403" s="189"/>
      <c r="AT403" s="189"/>
      <c r="AU403" s="189"/>
      <c r="AV403" s="189"/>
      <c r="AW403" s="189"/>
      <c r="AY403" s="811"/>
      <c r="AZ403" s="811"/>
      <c r="BA403" s="811"/>
      <c r="BB403" s="811"/>
      <c r="BC403" s="811"/>
      <c r="BD403" s="811"/>
      <c r="BE403" s="811"/>
      <c r="BF403" s="811"/>
      <c r="BG403" s="811"/>
      <c r="BR403" s="810"/>
      <c r="BS403" s="810"/>
      <c r="BT403" s="810"/>
      <c r="BU403" s="810"/>
      <c r="BV403" s="809"/>
      <c r="BW403" s="809"/>
      <c r="BZ403" s="850"/>
      <c r="CA403" s="850"/>
      <c r="CI403" s="814"/>
      <c r="CJ403" s="814"/>
      <c r="CK403" s="814"/>
      <c r="CL403" s="814"/>
      <c r="CM403" s="814"/>
      <c r="CN403" s="814"/>
      <c r="CO403" s="814"/>
      <c r="CP403" s="814"/>
      <c r="CQ403" s="814"/>
      <c r="CR403" s="814"/>
      <c r="CS403" s="814"/>
      <c r="CT403" s="814"/>
      <c r="CU403" s="814"/>
      <c r="CV403" s="814"/>
      <c r="CW403" s="814"/>
      <c r="CX403" s="815"/>
      <c r="DD403" s="807"/>
      <c r="DE403" s="807"/>
      <c r="DF403" s="807"/>
      <c r="DG403" s="807"/>
      <c r="DH403" s="807"/>
      <c r="DI403" s="807"/>
      <c r="DJ403" s="807"/>
      <c r="DK403" s="807"/>
      <c r="DL403" s="807"/>
      <c r="DM403" s="807"/>
      <c r="DN403" s="807"/>
      <c r="DO403" s="807"/>
      <c r="DP403" s="807"/>
      <c r="DQ403" s="808"/>
      <c r="DZ403" s="809"/>
      <c r="EA403" s="809"/>
      <c r="EG403" s="810"/>
      <c r="EH403" s="810"/>
      <c r="EI403" s="810"/>
      <c r="EJ403" s="810"/>
      <c r="EK403" s="810"/>
      <c r="EL403" s="810"/>
      <c r="EM403" s="810"/>
    </row>
    <row r="404" spans="1:143" ht="12" customHeight="1">
      <c r="A404" s="564" t="s">
        <v>721</v>
      </c>
      <c r="B404" s="644"/>
      <c r="C404" s="40"/>
      <c r="D404" s="41"/>
      <c r="E404" s="42"/>
      <c r="F404" s="43"/>
      <c r="G404" s="251"/>
      <c r="H404" s="45"/>
      <c r="I404" s="512"/>
      <c r="J404" s="736" t="s">
        <v>720</v>
      </c>
      <c r="K404" s="512"/>
      <c r="L404" s="517"/>
      <c r="M404" s="851"/>
      <c r="N404" s="181"/>
      <c r="O404" s="1091">
        <f>SUM(O378:O403)</f>
        <v>0</v>
      </c>
      <c r="P404" s="848"/>
      <c r="Q404" s="840"/>
      <c r="R404" s="802"/>
      <c r="S404" s="841"/>
      <c r="T404" s="804"/>
      <c r="V404" s="252"/>
      <c r="W404" s="252"/>
      <c r="AC404" s="188"/>
      <c r="AD404" s="188"/>
      <c r="AE404" s="188"/>
      <c r="AF404" s="188"/>
      <c r="AQ404" s="189"/>
      <c r="AR404" s="189"/>
      <c r="AS404" s="189"/>
      <c r="AT404" s="189"/>
      <c r="AU404" s="189"/>
      <c r="AV404" s="189"/>
      <c r="AW404" s="189"/>
      <c r="AY404" s="811"/>
      <c r="AZ404" s="811"/>
      <c r="BA404" s="811"/>
      <c r="BB404" s="811"/>
      <c r="BC404" s="811"/>
      <c r="BD404" s="811"/>
      <c r="BE404" s="811"/>
      <c r="BF404" s="811"/>
      <c r="BG404" s="811"/>
      <c r="BR404" s="810"/>
      <c r="BS404" s="810"/>
      <c r="BT404" s="810"/>
      <c r="BU404" s="810"/>
      <c r="BV404" s="809"/>
      <c r="BW404" s="809"/>
      <c r="BZ404" s="806"/>
      <c r="CA404" s="806"/>
      <c r="CI404" s="814"/>
      <c r="CJ404" s="814"/>
      <c r="CK404" s="814"/>
      <c r="CL404" s="814"/>
      <c r="CM404" s="814"/>
      <c r="CN404" s="814"/>
      <c r="CO404" s="814"/>
      <c r="CP404" s="814"/>
      <c r="CQ404" s="814"/>
      <c r="CR404" s="814"/>
      <c r="CS404" s="814"/>
      <c r="CT404" s="814"/>
      <c r="CU404" s="814"/>
      <c r="CV404" s="814"/>
      <c r="CW404" s="814"/>
      <c r="CX404" s="815"/>
      <c r="DD404" s="807"/>
      <c r="DE404" s="807"/>
      <c r="DF404" s="807"/>
      <c r="DG404" s="807"/>
      <c r="DH404" s="807"/>
      <c r="DI404" s="807"/>
      <c r="DJ404" s="807"/>
      <c r="DK404" s="807"/>
      <c r="DL404" s="807"/>
      <c r="DM404" s="807"/>
      <c r="DN404" s="807"/>
      <c r="DO404" s="807"/>
      <c r="DP404" s="807"/>
      <c r="DQ404" s="808"/>
      <c r="DZ404" s="809"/>
      <c r="EA404" s="809"/>
      <c r="EG404" s="810"/>
      <c r="EH404" s="810"/>
      <c r="EI404" s="810"/>
      <c r="EJ404" s="810"/>
      <c r="EK404" s="810"/>
      <c r="EL404" s="810"/>
      <c r="EM404" s="810"/>
    </row>
    <row r="405" spans="2:143" ht="30" customHeight="1">
      <c r="B405" s="644"/>
      <c r="C405" s="249"/>
      <c r="D405" s="249" t="s">
        <v>637</v>
      </c>
      <c r="E405" s="194" t="s">
        <v>233</v>
      </c>
      <c r="F405" s="194" t="s">
        <v>232</v>
      </c>
      <c r="G405" s="195" t="s">
        <v>231</v>
      </c>
      <c r="H405" s="196" t="s">
        <v>234</v>
      </c>
      <c r="I405" s="197" t="s">
        <v>179</v>
      </c>
      <c r="J405" s="196" t="s">
        <v>235</v>
      </c>
      <c r="K405" s="221" t="s">
        <v>259</v>
      </c>
      <c r="L405" s="516"/>
      <c r="M405" s="816"/>
      <c r="N405" s="817"/>
      <c r="O405" s="832" t="s">
        <v>236</v>
      </c>
      <c r="P405" s="832"/>
      <c r="Q405" s="834" t="s">
        <v>237</v>
      </c>
      <c r="R405" s="834" t="s">
        <v>238</v>
      </c>
      <c r="S405" s="835" t="s">
        <v>239</v>
      </c>
      <c r="T405" s="835" t="s">
        <v>240</v>
      </c>
      <c r="V405" s="141"/>
      <c r="W405" s="141"/>
      <c r="AC405" s="198"/>
      <c r="AD405" s="198"/>
      <c r="AE405" s="198"/>
      <c r="AF405" s="198"/>
      <c r="AQ405" s="198"/>
      <c r="AR405" s="198"/>
      <c r="AS405" s="198"/>
      <c r="AT405" s="198"/>
      <c r="AU405" s="198"/>
      <c r="AV405" s="198"/>
      <c r="AW405" s="198"/>
      <c r="AY405" s="250"/>
      <c r="AZ405" s="250"/>
      <c r="BA405" s="250"/>
      <c r="BB405" s="250"/>
      <c r="BC405" s="250"/>
      <c r="BD405" s="250"/>
      <c r="BE405" s="250"/>
      <c r="BF405" s="250"/>
      <c r="BG405" s="250"/>
      <c r="BR405" s="836"/>
      <c r="BS405" s="836"/>
      <c r="BT405" s="836"/>
      <c r="BU405" s="836"/>
      <c r="BV405" s="836"/>
      <c r="BW405" s="836"/>
      <c r="BZ405" s="849"/>
      <c r="CA405" s="849"/>
      <c r="CI405" s="837"/>
      <c r="CJ405" s="837"/>
      <c r="CK405" s="837"/>
      <c r="CL405" s="837"/>
      <c r="CM405" s="837"/>
      <c r="CN405" s="837"/>
      <c r="CO405" s="837"/>
      <c r="CP405" s="837"/>
      <c r="CQ405" s="837"/>
      <c r="CR405" s="837"/>
      <c r="CS405" s="837"/>
      <c r="CT405" s="837"/>
      <c r="CU405" s="837"/>
      <c r="CV405" s="837"/>
      <c r="CW405" s="837"/>
      <c r="CX405" s="837"/>
      <c r="DD405" s="837"/>
      <c r="DE405" s="837"/>
      <c r="DF405" s="837"/>
      <c r="DG405" s="837"/>
      <c r="DH405" s="837"/>
      <c r="DI405" s="837"/>
      <c r="DJ405" s="837"/>
      <c r="DK405" s="837"/>
      <c r="DL405" s="837"/>
      <c r="DM405" s="837"/>
      <c r="DN405" s="837"/>
      <c r="DO405" s="837"/>
      <c r="DP405" s="837"/>
      <c r="DQ405" s="813"/>
      <c r="DZ405" s="836"/>
      <c r="EA405" s="836"/>
      <c r="EG405" s="836"/>
      <c r="EH405" s="836"/>
      <c r="EI405" s="836"/>
      <c r="EJ405" s="836"/>
      <c r="EK405" s="836"/>
      <c r="EL405" s="836"/>
      <c r="EM405" s="836"/>
    </row>
    <row r="406" spans="2:143" ht="12" customHeight="1">
      <c r="B406" s="644"/>
      <c r="C406" s="40">
        <v>264</v>
      </c>
      <c r="D406" s="41" t="s">
        <v>535</v>
      </c>
      <c r="E406" s="42">
        <v>16</v>
      </c>
      <c r="F406" s="66">
        <v>1.32</v>
      </c>
      <c r="G406" s="71">
        <v>2.64</v>
      </c>
      <c r="H406" s="45">
        <f>107*1.1</f>
        <v>117.7</v>
      </c>
      <c r="I406" s="46">
        <v>3.48</v>
      </c>
      <c r="J406" s="47">
        <f aca="true" t="shared" si="55" ref="J406:J429">K406/I406</f>
        <v>41.408045977011504</v>
      </c>
      <c r="K406" s="839">
        <f>131*1.1</f>
        <v>144.10000000000002</v>
      </c>
      <c r="L406" s="514"/>
      <c r="M406" s="797"/>
      <c r="N406" s="798" t="s">
        <v>180</v>
      </c>
      <c r="O406" s="799">
        <f aca="true" t="shared" si="56" ref="O406:O429">I406*M406</f>
        <v>0</v>
      </c>
      <c r="P406" s="848" t="s">
        <v>446</v>
      </c>
      <c r="Q406" s="844">
        <f aca="true" t="shared" si="57" ref="Q406:Q429">ROUNDUP((S406*(euro)),-2)</f>
        <v>0</v>
      </c>
      <c r="R406" s="845">
        <f aca="true" t="shared" si="58" ref="R406:R429">Q406*(1.25)</f>
        <v>0</v>
      </c>
      <c r="S406" s="846">
        <f aca="true" t="shared" si="59" ref="S406:S429">ROUNDUP((K406*M406),0)</f>
        <v>0</v>
      </c>
      <c r="T406" s="847">
        <f aca="true" t="shared" si="60" ref="T406:T429">ROUNDUP((S406*1.25),0)</f>
        <v>0</v>
      </c>
      <c r="U406" s="49">
        <f aca="true" t="shared" si="61" ref="U406:U429">H406*M406</f>
        <v>0</v>
      </c>
      <c r="V406" s="247"/>
      <c r="W406" s="247"/>
      <c r="AC406" s="188"/>
      <c r="AD406" s="188"/>
      <c r="AE406" s="188"/>
      <c r="AF406" s="188"/>
      <c r="AQ406" s="189"/>
      <c r="AR406" s="189"/>
      <c r="AS406" s="189"/>
      <c r="AT406" s="189"/>
      <c r="AU406" s="189"/>
      <c r="AV406" s="189"/>
      <c r="AW406" s="189"/>
      <c r="AY406" s="810"/>
      <c r="AZ406" s="810"/>
      <c r="BA406" s="810"/>
      <c r="BB406" s="810"/>
      <c r="BC406" s="810"/>
      <c r="BD406" s="810"/>
      <c r="BE406" s="810"/>
      <c r="BF406" s="810"/>
      <c r="BG406" s="810"/>
      <c r="BR406" s="810"/>
      <c r="BS406" s="810"/>
      <c r="BT406" s="810"/>
      <c r="BU406" s="810"/>
      <c r="BV406" s="809"/>
      <c r="BW406" s="809"/>
      <c r="BZ406" s="850"/>
      <c r="CA406" s="850"/>
      <c r="CI406" s="814"/>
      <c r="CJ406" s="814"/>
      <c r="CK406" s="814"/>
      <c r="CL406" s="814"/>
      <c r="CM406" s="814"/>
      <c r="CN406" s="814"/>
      <c r="CO406" s="814"/>
      <c r="CP406" s="814"/>
      <c r="CQ406" s="814"/>
      <c r="CR406" s="814"/>
      <c r="CS406" s="814"/>
      <c r="CT406" s="814"/>
      <c r="CU406" s="814"/>
      <c r="CV406" s="814"/>
      <c r="CW406" s="814"/>
      <c r="CX406" s="815"/>
      <c r="DD406" s="807"/>
      <c r="DE406" s="807"/>
      <c r="DF406" s="807"/>
      <c r="DG406" s="807"/>
      <c r="DH406" s="807"/>
      <c r="DI406" s="807"/>
      <c r="DJ406" s="807"/>
      <c r="DK406" s="807"/>
      <c r="DL406" s="807"/>
      <c r="DM406" s="807"/>
      <c r="DN406" s="807"/>
      <c r="DO406" s="807"/>
      <c r="DP406" s="807"/>
      <c r="DQ406" s="808"/>
      <c r="DZ406" s="809"/>
      <c r="EA406" s="809"/>
      <c r="EG406" s="810"/>
      <c r="EH406" s="810"/>
      <c r="EI406" s="810"/>
      <c r="EJ406" s="810"/>
      <c r="EK406" s="810"/>
      <c r="EL406" s="810"/>
      <c r="EM406" s="810"/>
    </row>
    <row r="407" spans="2:143" ht="12" customHeight="1">
      <c r="B407" s="644"/>
      <c r="C407" s="40"/>
      <c r="D407" s="41" t="s">
        <v>536</v>
      </c>
      <c r="E407" s="42"/>
      <c r="F407" s="66">
        <f>1.32-(1*0.33)</f>
        <v>0.99</v>
      </c>
      <c r="G407" s="71"/>
      <c r="H407" s="45">
        <f>82*1.1</f>
        <v>90.2</v>
      </c>
      <c r="I407" s="46">
        <v>2.61</v>
      </c>
      <c r="J407" s="47">
        <f t="shared" si="55"/>
        <v>42.14559386973181</v>
      </c>
      <c r="K407" s="796">
        <f>100*1.1</f>
        <v>110.00000000000001</v>
      </c>
      <c r="L407" s="514"/>
      <c r="M407" s="797"/>
      <c r="N407" s="798" t="s">
        <v>180</v>
      </c>
      <c r="O407" s="799">
        <f t="shared" si="56"/>
        <v>0</v>
      </c>
      <c r="P407" s="848" t="s">
        <v>446</v>
      </c>
      <c r="Q407" s="844">
        <f t="shared" si="57"/>
        <v>0</v>
      </c>
      <c r="R407" s="845">
        <f t="shared" si="58"/>
        <v>0</v>
      </c>
      <c r="S407" s="846">
        <f t="shared" si="59"/>
        <v>0</v>
      </c>
      <c r="T407" s="847">
        <f t="shared" si="60"/>
        <v>0</v>
      </c>
      <c r="U407" s="49">
        <f t="shared" si="61"/>
        <v>0</v>
      </c>
      <c r="V407" s="247"/>
      <c r="W407" s="247"/>
      <c r="AC407" s="188"/>
      <c r="AD407" s="188"/>
      <c r="AE407" s="188"/>
      <c r="AF407" s="188"/>
      <c r="AQ407" s="189"/>
      <c r="AR407" s="189"/>
      <c r="AS407" s="189"/>
      <c r="AT407" s="189"/>
      <c r="AU407" s="189"/>
      <c r="AV407" s="189"/>
      <c r="AW407" s="189"/>
      <c r="AY407" s="811"/>
      <c r="AZ407" s="811"/>
      <c r="BA407" s="811"/>
      <c r="BB407" s="811"/>
      <c r="BC407" s="811"/>
      <c r="BD407" s="811"/>
      <c r="BE407" s="811"/>
      <c r="BF407" s="811"/>
      <c r="BG407" s="811"/>
      <c r="BR407" s="810"/>
      <c r="BS407" s="810"/>
      <c r="BT407" s="810"/>
      <c r="BU407" s="810"/>
      <c r="BV407" s="809"/>
      <c r="BW407" s="809"/>
      <c r="BZ407" s="850"/>
      <c r="CA407" s="850"/>
      <c r="CI407" s="814"/>
      <c r="CJ407" s="814"/>
      <c r="CK407" s="814"/>
      <c r="CL407" s="814"/>
      <c r="CM407" s="814"/>
      <c r="CN407" s="814"/>
      <c r="CO407" s="814"/>
      <c r="CP407" s="814"/>
      <c r="CQ407" s="814"/>
      <c r="CR407" s="814"/>
      <c r="CS407" s="814"/>
      <c r="CT407" s="814"/>
      <c r="CU407" s="814"/>
      <c r="CV407" s="814"/>
      <c r="CW407" s="814"/>
      <c r="CX407" s="815"/>
      <c r="DD407" s="807"/>
      <c r="DE407" s="807"/>
      <c r="DF407" s="807"/>
      <c r="DG407" s="807"/>
      <c r="DH407" s="807"/>
      <c r="DI407" s="807"/>
      <c r="DJ407" s="807"/>
      <c r="DK407" s="807"/>
      <c r="DL407" s="807"/>
      <c r="DM407" s="807"/>
      <c r="DN407" s="807"/>
      <c r="DO407" s="807"/>
      <c r="DP407" s="807"/>
      <c r="DQ407" s="808"/>
      <c r="DZ407" s="809"/>
      <c r="EA407" s="809"/>
      <c r="EG407" s="810"/>
      <c r="EH407" s="810"/>
      <c r="EI407" s="810"/>
      <c r="EJ407" s="810"/>
      <c r="EK407" s="810"/>
      <c r="EL407" s="810"/>
      <c r="EM407" s="810"/>
    </row>
    <row r="408" spans="2:143" ht="12" customHeight="1">
      <c r="B408" s="644"/>
      <c r="C408" s="40"/>
      <c r="D408" s="41" t="s">
        <v>537</v>
      </c>
      <c r="E408" s="42"/>
      <c r="F408" s="66">
        <f>1.32-(2*0.33)</f>
        <v>0.66</v>
      </c>
      <c r="G408" s="71"/>
      <c r="H408" s="45">
        <f>57*1.1</f>
        <v>62.7</v>
      </c>
      <c r="I408" s="46">
        <v>1.74</v>
      </c>
      <c r="J408" s="47">
        <f t="shared" si="55"/>
        <v>39.827586206896555</v>
      </c>
      <c r="K408" s="796">
        <f>63*1.1</f>
        <v>69.30000000000001</v>
      </c>
      <c r="L408" s="514"/>
      <c r="M408" s="797"/>
      <c r="N408" s="798" t="s">
        <v>180</v>
      </c>
      <c r="O408" s="799">
        <f t="shared" si="56"/>
        <v>0</v>
      </c>
      <c r="P408" s="848" t="s">
        <v>446</v>
      </c>
      <c r="Q408" s="844">
        <f t="shared" si="57"/>
        <v>0</v>
      </c>
      <c r="R408" s="845">
        <f t="shared" si="58"/>
        <v>0</v>
      </c>
      <c r="S408" s="846">
        <f t="shared" si="59"/>
        <v>0</v>
      </c>
      <c r="T408" s="847">
        <f t="shared" si="60"/>
        <v>0</v>
      </c>
      <c r="U408" s="49">
        <f t="shared" si="61"/>
        <v>0</v>
      </c>
      <c r="V408" s="247"/>
      <c r="W408" s="247"/>
      <c r="AC408" s="188"/>
      <c r="AD408" s="188"/>
      <c r="AE408" s="188"/>
      <c r="AF408" s="188"/>
      <c r="AQ408" s="189"/>
      <c r="AR408" s="189"/>
      <c r="AS408" s="189"/>
      <c r="AT408" s="189"/>
      <c r="AU408" s="189"/>
      <c r="AV408" s="189"/>
      <c r="AW408" s="189"/>
      <c r="AY408" s="811"/>
      <c r="AZ408" s="811"/>
      <c r="BA408" s="811"/>
      <c r="BB408" s="811"/>
      <c r="BC408" s="811"/>
      <c r="BD408" s="811"/>
      <c r="BE408" s="811"/>
      <c r="BF408" s="811"/>
      <c r="BG408" s="811"/>
      <c r="BR408" s="810"/>
      <c r="BS408" s="810"/>
      <c r="BT408" s="810"/>
      <c r="BU408" s="810"/>
      <c r="BV408" s="809"/>
      <c r="BW408" s="809"/>
      <c r="BZ408" s="850"/>
      <c r="CA408" s="850"/>
      <c r="CI408" s="814"/>
      <c r="CJ408" s="814"/>
      <c r="CK408" s="814"/>
      <c r="CL408" s="814"/>
      <c r="CM408" s="814"/>
      <c r="CN408" s="814"/>
      <c r="CO408" s="814"/>
      <c r="CP408" s="814"/>
      <c r="CQ408" s="814"/>
      <c r="CR408" s="814"/>
      <c r="CS408" s="814"/>
      <c r="CT408" s="814"/>
      <c r="CU408" s="814"/>
      <c r="CV408" s="814"/>
      <c r="CW408" s="814"/>
      <c r="CX408" s="815"/>
      <c r="DD408" s="807"/>
      <c r="DE408" s="807"/>
      <c r="DF408" s="807"/>
      <c r="DG408" s="807"/>
      <c r="DH408" s="807"/>
      <c r="DI408" s="807"/>
      <c r="DJ408" s="807"/>
      <c r="DK408" s="807"/>
      <c r="DL408" s="807"/>
      <c r="DM408" s="807"/>
      <c r="DN408" s="807"/>
      <c r="DO408" s="807"/>
      <c r="DP408" s="807"/>
      <c r="DQ408" s="808"/>
      <c r="DZ408" s="809"/>
      <c r="EA408" s="809"/>
      <c r="EG408" s="810"/>
      <c r="EH408" s="810"/>
      <c r="EI408" s="810"/>
      <c r="EJ408" s="810"/>
      <c r="EK408" s="810"/>
      <c r="EL408" s="810"/>
      <c r="EM408" s="810"/>
    </row>
    <row r="409" spans="2:143" ht="12" customHeight="1">
      <c r="B409" s="644"/>
      <c r="C409" s="40"/>
      <c r="D409" s="41" t="s">
        <v>538</v>
      </c>
      <c r="E409" s="42"/>
      <c r="F409" s="66">
        <f>1.32-(3*0.33)</f>
        <v>0.33000000000000007</v>
      </c>
      <c r="G409" s="71"/>
      <c r="H409" s="45">
        <f>40*1.1</f>
        <v>44</v>
      </c>
      <c r="I409" s="46">
        <v>0.87</v>
      </c>
      <c r="J409" s="47">
        <f t="shared" si="55"/>
        <v>51.839080459770116</v>
      </c>
      <c r="K409" s="796">
        <f>41*1.1</f>
        <v>45.1</v>
      </c>
      <c r="L409" s="514"/>
      <c r="M409" s="797"/>
      <c r="N409" s="798" t="s">
        <v>180</v>
      </c>
      <c r="O409" s="799">
        <f t="shared" si="56"/>
        <v>0</v>
      </c>
      <c r="P409" s="848" t="s">
        <v>446</v>
      </c>
      <c r="Q409" s="844">
        <f t="shared" si="57"/>
        <v>0</v>
      </c>
      <c r="R409" s="845">
        <f t="shared" si="58"/>
        <v>0</v>
      </c>
      <c r="S409" s="846">
        <f t="shared" si="59"/>
        <v>0</v>
      </c>
      <c r="T409" s="847">
        <f t="shared" si="60"/>
        <v>0</v>
      </c>
      <c r="U409" s="49">
        <f t="shared" si="61"/>
        <v>0</v>
      </c>
      <c r="V409" s="247"/>
      <c r="W409" s="247"/>
      <c r="AC409" s="188"/>
      <c r="AD409" s="188"/>
      <c r="AE409" s="188"/>
      <c r="AF409" s="188"/>
      <c r="AQ409" s="189"/>
      <c r="AR409" s="189"/>
      <c r="AS409" s="189"/>
      <c r="AT409" s="189"/>
      <c r="AU409" s="189"/>
      <c r="AV409" s="189"/>
      <c r="AW409" s="189"/>
      <c r="AY409" s="811"/>
      <c r="AZ409" s="811"/>
      <c r="BA409" s="811"/>
      <c r="BB409" s="811"/>
      <c r="BC409" s="811"/>
      <c r="BD409" s="811"/>
      <c r="BE409" s="811"/>
      <c r="BF409" s="811"/>
      <c r="BG409" s="811"/>
      <c r="BR409" s="810"/>
      <c r="BS409" s="810"/>
      <c r="BT409" s="810"/>
      <c r="BU409" s="810"/>
      <c r="BV409" s="809"/>
      <c r="BW409" s="809"/>
      <c r="BZ409" s="850"/>
      <c r="CA409" s="850"/>
      <c r="CI409" s="814"/>
      <c r="CJ409" s="814"/>
      <c r="CK409" s="814"/>
      <c r="CL409" s="814"/>
      <c r="CM409" s="814"/>
      <c r="CN409" s="814"/>
      <c r="CO409" s="814"/>
      <c r="CP409" s="814"/>
      <c r="CQ409" s="814"/>
      <c r="CR409" s="814"/>
      <c r="CS409" s="814"/>
      <c r="CT409" s="814"/>
      <c r="CU409" s="814"/>
      <c r="CV409" s="814"/>
      <c r="CW409" s="814"/>
      <c r="CX409" s="815"/>
      <c r="DD409" s="807"/>
      <c r="DE409" s="807"/>
      <c r="DF409" s="807"/>
      <c r="DG409" s="807"/>
      <c r="DH409" s="807"/>
      <c r="DI409" s="807"/>
      <c r="DJ409" s="807"/>
      <c r="DK409" s="807"/>
      <c r="DL409" s="807"/>
      <c r="DM409" s="807"/>
      <c r="DN409" s="807"/>
      <c r="DO409" s="807"/>
      <c r="DP409" s="807"/>
      <c r="DQ409" s="808"/>
      <c r="DZ409" s="809"/>
      <c r="EA409" s="809"/>
      <c r="EG409" s="810"/>
      <c r="EH409" s="810"/>
      <c r="EI409" s="810"/>
      <c r="EJ409" s="810"/>
      <c r="EK409" s="810"/>
      <c r="EL409" s="810"/>
      <c r="EM409" s="810"/>
    </row>
    <row r="410" spans="2:143" ht="12" customHeight="1">
      <c r="B410" s="644"/>
      <c r="C410" s="40">
        <v>395</v>
      </c>
      <c r="D410" s="41" t="s">
        <v>539</v>
      </c>
      <c r="E410" s="42">
        <v>16</v>
      </c>
      <c r="F410" s="66">
        <v>1.32</v>
      </c>
      <c r="G410" s="71">
        <v>3.3</v>
      </c>
      <c r="H410" s="45">
        <f>129*1.1</f>
        <v>141.9</v>
      </c>
      <c r="I410" s="46">
        <f>F410*G410</f>
        <v>4.356</v>
      </c>
      <c r="J410" s="47">
        <f t="shared" si="55"/>
        <v>39.8989898989899</v>
      </c>
      <c r="K410" s="839">
        <f>158*1.1</f>
        <v>173.8</v>
      </c>
      <c r="L410" s="514"/>
      <c r="M410" s="797"/>
      <c r="N410" s="798" t="s">
        <v>180</v>
      </c>
      <c r="O410" s="799">
        <f t="shared" si="56"/>
        <v>0</v>
      </c>
      <c r="P410" s="848" t="s">
        <v>446</v>
      </c>
      <c r="Q410" s="844">
        <f t="shared" si="57"/>
        <v>0</v>
      </c>
      <c r="R410" s="845">
        <f t="shared" si="58"/>
        <v>0</v>
      </c>
      <c r="S410" s="846">
        <f t="shared" si="59"/>
        <v>0</v>
      </c>
      <c r="T410" s="847">
        <f t="shared" si="60"/>
        <v>0</v>
      </c>
      <c r="U410" s="49">
        <f t="shared" si="61"/>
        <v>0</v>
      </c>
      <c r="V410" s="247"/>
      <c r="W410" s="247"/>
      <c r="AC410" s="188"/>
      <c r="AD410" s="188"/>
      <c r="AE410" s="188"/>
      <c r="AF410" s="188"/>
      <c r="AQ410" s="189"/>
      <c r="AR410" s="189"/>
      <c r="AS410" s="189"/>
      <c r="AT410" s="189"/>
      <c r="AU410" s="189"/>
      <c r="AV410" s="189"/>
      <c r="AW410" s="189"/>
      <c r="AY410" s="810"/>
      <c r="AZ410" s="810"/>
      <c r="BA410" s="810"/>
      <c r="BB410" s="810"/>
      <c r="BC410" s="810"/>
      <c r="BD410" s="810"/>
      <c r="BE410" s="810"/>
      <c r="BF410" s="810"/>
      <c r="BG410" s="810"/>
      <c r="BR410" s="810"/>
      <c r="BS410" s="810"/>
      <c r="BT410" s="810"/>
      <c r="BU410" s="810"/>
      <c r="BV410" s="809"/>
      <c r="BW410" s="809"/>
      <c r="BZ410" s="850"/>
      <c r="CA410" s="850"/>
      <c r="CI410" s="814"/>
      <c r="CJ410" s="814"/>
      <c r="CK410" s="814"/>
      <c r="CL410" s="814"/>
      <c r="CM410" s="814"/>
      <c r="CN410" s="814"/>
      <c r="CO410" s="814"/>
      <c r="CP410" s="814"/>
      <c r="CQ410" s="814"/>
      <c r="CR410" s="814"/>
      <c r="CS410" s="814"/>
      <c r="CT410" s="814"/>
      <c r="CU410" s="814"/>
      <c r="CV410" s="814"/>
      <c r="CW410" s="814"/>
      <c r="CX410" s="815"/>
      <c r="DD410" s="807"/>
      <c r="DE410" s="807"/>
      <c r="DF410" s="807"/>
      <c r="DG410" s="807"/>
      <c r="DH410" s="807"/>
      <c r="DI410" s="807"/>
      <c r="DJ410" s="807"/>
      <c r="DK410" s="807"/>
      <c r="DL410" s="807"/>
      <c r="DM410" s="807"/>
      <c r="DN410" s="807"/>
      <c r="DO410" s="807"/>
      <c r="DP410" s="807"/>
      <c r="DQ410" s="808"/>
      <c r="DZ410" s="809"/>
      <c r="EA410" s="809"/>
      <c r="EG410" s="810"/>
      <c r="EH410" s="810"/>
      <c r="EI410" s="810"/>
      <c r="EJ410" s="810"/>
      <c r="EK410" s="810"/>
      <c r="EL410" s="810"/>
      <c r="EM410" s="810"/>
    </row>
    <row r="411" spans="2:143" ht="12" customHeight="1">
      <c r="B411" s="644"/>
      <c r="C411" s="40"/>
      <c r="D411" s="41" t="s">
        <v>540</v>
      </c>
      <c r="E411" s="42"/>
      <c r="F411" s="66">
        <f>1.32-(1*0.33)</f>
        <v>0.99</v>
      </c>
      <c r="G411" s="71"/>
      <c r="H411" s="45">
        <f>101*1.1</f>
        <v>111.10000000000001</v>
      </c>
      <c r="I411" s="46">
        <f>F411*G410</f>
        <v>3.267</v>
      </c>
      <c r="J411" s="47">
        <f t="shared" si="55"/>
        <v>40.40404040404041</v>
      </c>
      <c r="K411" s="796">
        <f>120*1.1</f>
        <v>132</v>
      </c>
      <c r="L411" s="514"/>
      <c r="M411" s="797"/>
      <c r="N411" s="798" t="s">
        <v>180</v>
      </c>
      <c r="O411" s="799">
        <f t="shared" si="56"/>
        <v>0</v>
      </c>
      <c r="P411" s="848" t="s">
        <v>446</v>
      </c>
      <c r="Q411" s="844">
        <f t="shared" si="57"/>
        <v>0</v>
      </c>
      <c r="R411" s="845">
        <f t="shared" si="58"/>
        <v>0</v>
      </c>
      <c r="S411" s="846">
        <f t="shared" si="59"/>
        <v>0</v>
      </c>
      <c r="T411" s="847">
        <f t="shared" si="60"/>
        <v>0</v>
      </c>
      <c r="U411" s="49">
        <f t="shared" si="61"/>
        <v>0</v>
      </c>
      <c r="V411" s="247"/>
      <c r="W411" s="247"/>
      <c r="AC411" s="188"/>
      <c r="AD411" s="188"/>
      <c r="AE411" s="188"/>
      <c r="AF411" s="188"/>
      <c r="AQ411" s="189"/>
      <c r="AR411" s="189"/>
      <c r="AS411" s="189"/>
      <c r="AT411" s="189"/>
      <c r="AU411" s="189"/>
      <c r="AV411" s="189"/>
      <c r="AW411" s="189"/>
      <c r="AY411" s="811"/>
      <c r="AZ411" s="811"/>
      <c r="BA411" s="811"/>
      <c r="BB411" s="811"/>
      <c r="BC411" s="811"/>
      <c r="BD411" s="811"/>
      <c r="BE411" s="811"/>
      <c r="BF411" s="811"/>
      <c r="BG411" s="811"/>
      <c r="BR411" s="810"/>
      <c r="BS411" s="810"/>
      <c r="BT411" s="810"/>
      <c r="BU411" s="810"/>
      <c r="BV411" s="809"/>
      <c r="BW411" s="809"/>
      <c r="BZ411" s="850"/>
      <c r="CA411" s="850"/>
      <c r="CI411" s="814"/>
      <c r="CJ411" s="814"/>
      <c r="CK411" s="814"/>
      <c r="CL411" s="814"/>
      <c r="CM411" s="814"/>
      <c r="CN411" s="814"/>
      <c r="CO411" s="814"/>
      <c r="CP411" s="814"/>
      <c r="CQ411" s="814"/>
      <c r="CR411" s="814"/>
      <c r="CS411" s="814"/>
      <c r="CT411" s="814"/>
      <c r="CU411" s="814"/>
      <c r="CV411" s="814"/>
      <c r="CW411" s="814"/>
      <c r="CX411" s="815"/>
      <c r="DD411" s="807"/>
      <c r="DE411" s="807"/>
      <c r="DF411" s="807"/>
      <c r="DG411" s="807"/>
      <c r="DH411" s="807"/>
      <c r="DI411" s="807"/>
      <c r="DJ411" s="807"/>
      <c r="DK411" s="807"/>
      <c r="DL411" s="807"/>
      <c r="DM411" s="807"/>
      <c r="DN411" s="807"/>
      <c r="DO411" s="807"/>
      <c r="DP411" s="807"/>
      <c r="DQ411" s="808"/>
      <c r="DZ411" s="809"/>
      <c r="EA411" s="809"/>
      <c r="EG411" s="810"/>
      <c r="EH411" s="810"/>
      <c r="EI411" s="810"/>
      <c r="EJ411" s="810"/>
      <c r="EK411" s="810"/>
      <c r="EL411" s="810"/>
      <c r="EM411" s="810"/>
    </row>
    <row r="412" spans="2:143" ht="12" customHeight="1">
      <c r="B412" s="644"/>
      <c r="C412" s="40"/>
      <c r="D412" s="41" t="s">
        <v>541</v>
      </c>
      <c r="E412" s="42"/>
      <c r="F412" s="66">
        <f>1.32-(2*0.33)</f>
        <v>0.66</v>
      </c>
      <c r="G412" s="71"/>
      <c r="H412" s="45">
        <f>70*1.1</f>
        <v>77</v>
      </c>
      <c r="I412" s="46">
        <f>F412*G410</f>
        <v>2.178</v>
      </c>
      <c r="J412" s="47">
        <f t="shared" si="55"/>
        <v>40.40404040404041</v>
      </c>
      <c r="K412" s="796">
        <f>80*1.1</f>
        <v>88</v>
      </c>
      <c r="L412" s="514"/>
      <c r="M412" s="797"/>
      <c r="N412" s="798" t="s">
        <v>180</v>
      </c>
      <c r="O412" s="799">
        <f t="shared" si="56"/>
        <v>0</v>
      </c>
      <c r="P412" s="848" t="s">
        <v>446</v>
      </c>
      <c r="Q412" s="844">
        <f t="shared" si="57"/>
        <v>0</v>
      </c>
      <c r="R412" s="845">
        <f t="shared" si="58"/>
        <v>0</v>
      </c>
      <c r="S412" s="846">
        <f t="shared" si="59"/>
        <v>0</v>
      </c>
      <c r="T412" s="847">
        <f t="shared" si="60"/>
        <v>0</v>
      </c>
      <c r="U412" s="49">
        <f t="shared" si="61"/>
        <v>0</v>
      </c>
      <c r="V412" s="247"/>
      <c r="W412" s="247"/>
      <c r="AC412" s="188"/>
      <c r="AD412" s="188"/>
      <c r="AE412" s="188"/>
      <c r="AF412" s="188"/>
      <c r="AQ412" s="189"/>
      <c r="AR412" s="189"/>
      <c r="AS412" s="189"/>
      <c r="AT412" s="189"/>
      <c r="AU412" s="189"/>
      <c r="AV412" s="189"/>
      <c r="AW412" s="189"/>
      <c r="AY412" s="811"/>
      <c r="AZ412" s="811"/>
      <c r="BA412" s="811"/>
      <c r="BB412" s="811"/>
      <c r="BC412" s="811"/>
      <c r="BD412" s="811"/>
      <c r="BE412" s="811"/>
      <c r="BF412" s="811"/>
      <c r="BG412" s="811"/>
      <c r="BR412" s="810"/>
      <c r="BS412" s="810"/>
      <c r="BT412" s="810"/>
      <c r="BU412" s="810"/>
      <c r="BV412" s="809"/>
      <c r="BW412" s="809"/>
      <c r="BZ412" s="850"/>
      <c r="CA412" s="850"/>
      <c r="CI412" s="814"/>
      <c r="CJ412" s="814"/>
      <c r="CK412" s="814"/>
      <c r="CL412" s="814"/>
      <c r="CM412" s="814"/>
      <c r="CN412" s="814"/>
      <c r="CO412" s="814"/>
      <c r="CP412" s="814"/>
      <c r="CQ412" s="814"/>
      <c r="CR412" s="814"/>
      <c r="CS412" s="814"/>
      <c r="CT412" s="814"/>
      <c r="CU412" s="814"/>
      <c r="CV412" s="814"/>
      <c r="CW412" s="814"/>
      <c r="CX412" s="815"/>
      <c r="DD412" s="807"/>
      <c r="DE412" s="807"/>
      <c r="DF412" s="807"/>
      <c r="DG412" s="807"/>
      <c r="DH412" s="807"/>
      <c r="DI412" s="807"/>
      <c r="DJ412" s="807"/>
      <c r="DK412" s="807"/>
      <c r="DL412" s="807"/>
      <c r="DM412" s="807"/>
      <c r="DN412" s="807"/>
      <c r="DO412" s="807"/>
      <c r="DP412" s="807"/>
      <c r="DQ412" s="808"/>
      <c r="DZ412" s="809"/>
      <c r="EA412" s="809"/>
      <c r="EG412" s="810"/>
      <c r="EH412" s="810"/>
      <c r="EI412" s="810"/>
      <c r="EJ412" s="810"/>
      <c r="EK412" s="810"/>
      <c r="EL412" s="810"/>
      <c r="EM412" s="810"/>
    </row>
    <row r="413" spans="2:143" ht="12" customHeight="1">
      <c r="B413" s="644"/>
      <c r="C413" s="40"/>
      <c r="D413" s="41" t="s">
        <v>542</v>
      </c>
      <c r="E413" s="42"/>
      <c r="F413" s="66">
        <f>1.32-(3*0.33)</f>
        <v>0.33000000000000007</v>
      </c>
      <c r="G413" s="71"/>
      <c r="H413" s="45">
        <f>50*1.1</f>
        <v>55.00000000000001</v>
      </c>
      <c r="I413" s="46">
        <f>F413*G410</f>
        <v>1.0890000000000002</v>
      </c>
      <c r="J413" s="47">
        <f t="shared" si="55"/>
        <v>50.505050505050505</v>
      </c>
      <c r="K413" s="796">
        <f>50*1.1</f>
        <v>55.00000000000001</v>
      </c>
      <c r="L413" s="514"/>
      <c r="M413" s="797"/>
      <c r="N413" s="798" t="s">
        <v>180</v>
      </c>
      <c r="O413" s="799">
        <f t="shared" si="56"/>
        <v>0</v>
      </c>
      <c r="P413" s="848" t="s">
        <v>446</v>
      </c>
      <c r="Q413" s="844">
        <f t="shared" si="57"/>
        <v>0</v>
      </c>
      <c r="R413" s="845">
        <f t="shared" si="58"/>
        <v>0</v>
      </c>
      <c r="S413" s="846">
        <f t="shared" si="59"/>
        <v>0</v>
      </c>
      <c r="T413" s="847">
        <f t="shared" si="60"/>
        <v>0</v>
      </c>
      <c r="U413" s="49">
        <f t="shared" si="61"/>
        <v>0</v>
      </c>
      <c r="V413" s="247"/>
      <c r="W413" s="247"/>
      <c r="AC413" s="188"/>
      <c r="AD413" s="188"/>
      <c r="AE413" s="188"/>
      <c r="AF413" s="188"/>
      <c r="AQ413" s="189"/>
      <c r="AR413" s="189"/>
      <c r="AS413" s="189"/>
      <c r="AT413" s="189"/>
      <c r="AU413" s="189"/>
      <c r="AV413" s="189"/>
      <c r="AW413" s="189"/>
      <c r="AY413" s="811"/>
      <c r="AZ413" s="811"/>
      <c r="BA413" s="811"/>
      <c r="BB413" s="811"/>
      <c r="BC413" s="811"/>
      <c r="BD413" s="811"/>
      <c r="BE413" s="811"/>
      <c r="BF413" s="811"/>
      <c r="BG413" s="811"/>
      <c r="BR413" s="810"/>
      <c r="BS413" s="810"/>
      <c r="BT413" s="810"/>
      <c r="BU413" s="810"/>
      <c r="BV413" s="809"/>
      <c r="BW413" s="809"/>
      <c r="BZ413" s="850"/>
      <c r="CA413" s="850"/>
      <c r="CI413" s="814"/>
      <c r="CJ413" s="814"/>
      <c r="CK413" s="814"/>
      <c r="CL413" s="814"/>
      <c r="CM413" s="814"/>
      <c r="CN413" s="814"/>
      <c r="CO413" s="814"/>
      <c r="CP413" s="814"/>
      <c r="CQ413" s="814"/>
      <c r="CR413" s="814"/>
      <c r="CS413" s="814"/>
      <c r="CT413" s="814"/>
      <c r="CU413" s="814"/>
      <c r="CV413" s="814"/>
      <c r="CW413" s="814"/>
      <c r="CX413" s="815"/>
      <c r="DD413" s="807"/>
      <c r="DE413" s="807"/>
      <c r="DF413" s="807"/>
      <c r="DG413" s="807"/>
      <c r="DH413" s="807"/>
      <c r="DI413" s="807"/>
      <c r="DJ413" s="807"/>
      <c r="DK413" s="807"/>
      <c r="DL413" s="807"/>
      <c r="DM413" s="807"/>
      <c r="DN413" s="807"/>
      <c r="DO413" s="807"/>
      <c r="DP413" s="807"/>
      <c r="DQ413" s="808"/>
      <c r="DZ413" s="809"/>
      <c r="EA413" s="809"/>
      <c r="EG413" s="810"/>
      <c r="EH413" s="810"/>
      <c r="EI413" s="810"/>
      <c r="EJ413" s="810"/>
      <c r="EK413" s="810"/>
      <c r="EL413" s="810"/>
      <c r="EM413" s="810"/>
    </row>
    <row r="414" spans="2:143" ht="12" customHeight="1">
      <c r="B414" s="644"/>
      <c r="C414" s="40">
        <v>396</v>
      </c>
      <c r="D414" s="41" t="s">
        <v>543</v>
      </c>
      <c r="E414" s="42">
        <v>16</v>
      </c>
      <c r="F414" s="66">
        <v>1.32</v>
      </c>
      <c r="G414" s="71">
        <v>3.96</v>
      </c>
      <c r="H414" s="45">
        <f>155*1.1</f>
        <v>170.5</v>
      </c>
      <c r="I414" s="46">
        <f>F414*G414</f>
        <v>5.2272</v>
      </c>
      <c r="J414" s="47">
        <f t="shared" si="55"/>
        <v>38.72053872053872</v>
      </c>
      <c r="K414" s="839">
        <f>184*1.1</f>
        <v>202.4</v>
      </c>
      <c r="L414" s="514"/>
      <c r="M414" s="797"/>
      <c r="N414" s="798" t="s">
        <v>180</v>
      </c>
      <c r="O414" s="799">
        <f t="shared" si="56"/>
        <v>0</v>
      </c>
      <c r="P414" s="848" t="s">
        <v>446</v>
      </c>
      <c r="Q414" s="844">
        <f t="shared" si="57"/>
        <v>0</v>
      </c>
      <c r="R414" s="845">
        <f t="shared" si="58"/>
        <v>0</v>
      </c>
      <c r="S414" s="846">
        <f t="shared" si="59"/>
        <v>0</v>
      </c>
      <c r="T414" s="847">
        <f t="shared" si="60"/>
        <v>0</v>
      </c>
      <c r="U414" s="49">
        <f t="shared" si="61"/>
        <v>0</v>
      </c>
      <c r="V414" s="247"/>
      <c r="W414" s="247"/>
      <c r="AC414" s="188"/>
      <c r="AD414" s="188"/>
      <c r="AE414" s="188"/>
      <c r="AF414" s="188"/>
      <c r="AQ414" s="189"/>
      <c r="AR414" s="189"/>
      <c r="AS414" s="189"/>
      <c r="AT414" s="189"/>
      <c r="AU414" s="189"/>
      <c r="AV414" s="189"/>
      <c r="AW414" s="189"/>
      <c r="AY414" s="810"/>
      <c r="AZ414" s="810"/>
      <c r="BA414" s="810"/>
      <c r="BB414" s="810"/>
      <c r="BC414" s="810"/>
      <c r="BD414" s="810"/>
      <c r="BE414" s="810"/>
      <c r="BF414" s="810"/>
      <c r="BG414" s="810"/>
      <c r="BR414" s="810"/>
      <c r="BS414" s="810"/>
      <c r="BT414" s="810"/>
      <c r="BU414" s="810"/>
      <c r="BV414" s="809"/>
      <c r="BW414" s="809"/>
      <c r="BZ414" s="850"/>
      <c r="CA414" s="850"/>
      <c r="CI414" s="814"/>
      <c r="CJ414" s="814"/>
      <c r="CK414" s="814"/>
      <c r="CL414" s="814"/>
      <c r="CM414" s="814"/>
      <c r="CN414" s="814"/>
      <c r="CO414" s="814"/>
      <c r="CP414" s="814"/>
      <c r="CQ414" s="814"/>
      <c r="CR414" s="814"/>
      <c r="CS414" s="814"/>
      <c r="CT414" s="814"/>
      <c r="CU414" s="814"/>
      <c r="CV414" s="814"/>
      <c r="CW414" s="814"/>
      <c r="CX414" s="815"/>
      <c r="DD414" s="807"/>
      <c r="DE414" s="807"/>
      <c r="DF414" s="807"/>
      <c r="DG414" s="807"/>
      <c r="DH414" s="807"/>
      <c r="DI414" s="807"/>
      <c r="DJ414" s="807"/>
      <c r="DK414" s="807"/>
      <c r="DL414" s="807"/>
      <c r="DM414" s="807"/>
      <c r="DN414" s="807"/>
      <c r="DO414" s="807"/>
      <c r="DP414" s="807"/>
      <c r="DQ414" s="808"/>
      <c r="DZ414" s="809"/>
      <c r="EA414" s="809"/>
      <c r="EG414" s="810"/>
      <c r="EH414" s="810"/>
      <c r="EI414" s="810"/>
      <c r="EJ414" s="810"/>
      <c r="EK414" s="810"/>
      <c r="EL414" s="810"/>
      <c r="EM414" s="810"/>
    </row>
    <row r="415" spans="2:143" ht="12" customHeight="1">
      <c r="B415" s="644"/>
      <c r="C415" s="40"/>
      <c r="D415" s="41" t="s">
        <v>544</v>
      </c>
      <c r="E415" s="42"/>
      <c r="F415" s="66">
        <f>1.32-(1*0.33)</f>
        <v>0.99</v>
      </c>
      <c r="G415" s="71"/>
      <c r="H415" s="45">
        <f>119*1.1</f>
        <v>130.9</v>
      </c>
      <c r="I415" s="46">
        <f>F415*G414</f>
        <v>3.9204</v>
      </c>
      <c r="J415" s="47">
        <f t="shared" si="55"/>
        <v>39.28170594837262</v>
      </c>
      <c r="K415" s="796">
        <f>140*1.1</f>
        <v>154</v>
      </c>
      <c r="L415" s="514"/>
      <c r="M415" s="797"/>
      <c r="N415" s="798" t="s">
        <v>180</v>
      </c>
      <c r="O415" s="799">
        <f t="shared" si="56"/>
        <v>0</v>
      </c>
      <c r="P415" s="848" t="s">
        <v>446</v>
      </c>
      <c r="Q415" s="844">
        <f t="shared" si="57"/>
        <v>0</v>
      </c>
      <c r="R415" s="845">
        <f t="shared" si="58"/>
        <v>0</v>
      </c>
      <c r="S415" s="846">
        <f t="shared" si="59"/>
        <v>0</v>
      </c>
      <c r="T415" s="847">
        <f t="shared" si="60"/>
        <v>0</v>
      </c>
      <c r="U415" s="49">
        <f t="shared" si="61"/>
        <v>0</v>
      </c>
      <c r="V415" s="247"/>
      <c r="W415" s="247"/>
      <c r="AC415" s="188"/>
      <c r="AD415" s="188"/>
      <c r="AE415" s="188"/>
      <c r="AF415" s="188"/>
      <c r="AQ415" s="189"/>
      <c r="AR415" s="189"/>
      <c r="AS415" s="189"/>
      <c r="AT415" s="189"/>
      <c r="AU415" s="189"/>
      <c r="AV415" s="189"/>
      <c r="AW415" s="189"/>
      <c r="AY415" s="811"/>
      <c r="AZ415" s="811"/>
      <c r="BA415" s="811"/>
      <c r="BB415" s="811"/>
      <c r="BC415" s="811"/>
      <c r="BD415" s="811"/>
      <c r="BE415" s="811"/>
      <c r="BF415" s="811"/>
      <c r="BG415" s="811"/>
      <c r="BR415" s="810"/>
      <c r="BS415" s="810"/>
      <c r="BT415" s="810"/>
      <c r="BU415" s="810"/>
      <c r="BV415" s="809"/>
      <c r="BW415" s="809"/>
      <c r="BZ415" s="850"/>
      <c r="CA415" s="850"/>
      <c r="CI415" s="814"/>
      <c r="CJ415" s="814"/>
      <c r="CK415" s="814"/>
      <c r="CL415" s="814"/>
      <c r="CM415" s="814"/>
      <c r="CN415" s="814"/>
      <c r="CO415" s="814"/>
      <c r="CP415" s="814"/>
      <c r="CQ415" s="814"/>
      <c r="CR415" s="814"/>
      <c r="CS415" s="814"/>
      <c r="CT415" s="814"/>
      <c r="CU415" s="814"/>
      <c r="CV415" s="814"/>
      <c r="CW415" s="814"/>
      <c r="CX415" s="815"/>
      <c r="DD415" s="807"/>
      <c r="DE415" s="807"/>
      <c r="DF415" s="807"/>
      <c r="DG415" s="807"/>
      <c r="DH415" s="807"/>
      <c r="DI415" s="807"/>
      <c r="DJ415" s="807"/>
      <c r="DK415" s="807"/>
      <c r="DL415" s="807"/>
      <c r="DM415" s="807"/>
      <c r="DN415" s="807"/>
      <c r="DO415" s="807"/>
      <c r="DP415" s="807"/>
      <c r="DQ415" s="808"/>
      <c r="DZ415" s="809"/>
      <c r="EA415" s="809"/>
      <c r="EG415" s="810"/>
      <c r="EH415" s="810"/>
      <c r="EI415" s="810"/>
      <c r="EJ415" s="810"/>
      <c r="EK415" s="810"/>
      <c r="EL415" s="810"/>
      <c r="EM415" s="810"/>
    </row>
    <row r="416" spans="2:143" ht="12" customHeight="1">
      <c r="B416" s="644"/>
      <c r="C416" s="40"/>
      <c r="D416" s="41" t="s">
        <v>545</v>
      </c>
      <c r="E416" s="42"/>
      <c r="F416" s="66">
        <f>1.32-(2*0.33)</f>
        <v>0.66</v>
      </c>
      <c r="G416" s="71"/>
      <c r="H416" s="45">
        <f>82*1.1</f>
        <v>90.2</v>
      </c>
      <c r="I416" s="46">
        <f>F416*G414</f>
        <v>2.6136</v>
      </c>
      <c r="J416" s="47">
        <f t="shared" si="55"/>
        <v>40.82491582491583</v>
      </c>
      <c r="K416" s="796">
        <f>97*1.1</f>
        <v>106.7</v>
      </c>
      <c r="L416" s="514"/>
      <c r="M416" s="797"/>
      <c r="N416" s="798" t="s">
        <v>180</v>
      </c>
      <c r="O416" s="799">
        <f t="shared" si="56"/>
        <v>0</v>
      </c>
      <c r="P416" s="848" t="s">
        <v>446</v>
      </c>
      <c r="Q416" s="844">
        <f t="shared" si="57"/>
        <v>0</v>
      </c>
      <c r="R416" s="845">
        <f t="shared" si="58"/>
        <v>0</v>
      </c>
      <c r="S416" s="846">
        <f t="shared" si="59"/>
        <v>0</v>
      </c>
      <c r="T416" s="847">
        <f t="shared" si="60"/>
        <v>0</v>
      </c>
      <c r="U416" s="49">
        <f t="shared" si="61"/>
        <v>0</v>
      </c>
      <c r="V416" s="247"/>
      <c r="W416" s="247"/>
      <c r="AC416" s="188"/>
      <c r="AD416" s="188"/>
      <c r="AE416" s="188"/>
      <c r="AF416" s="188"/>
      <c r="AQ416" s="189"/>
      <c r="AR416" s="189"/>
      <c r="AS416" s="189"/>
      <c r="AT416" s="189"/>
      <c r="AU416" s="189"/>
      <c r="AV416" s="189"/>
      <c r="AW416" s="189"/>
      <c r="AY416" s="811"/>
      <c r="AZ416" s="811"/>
      <c r="BA416" s="811"/>
      <c r="BB416" s="811"/>
      <c r="BC416" s="811"/>
      <c r="BD416" s="811"/>
      <c r="BE416" s="811"/>
      <c r="BF416" s="811"/>
      <c r="BG416" s="811"/>
      <c r="BR416" s="810"/>
      <c r="BS416" s="810"/>
      <c r="BT416" s="810"/>
      <c r="BU416" s="810"/>
      <c r="BV416" s="809"/>
      <c r="BW416" s="809"/>
      <c r="BZ416" s="850"/>
      <c r="CA416" s="850"/>
      <c r="CI416" s="814"/>
      <c r="CJ416" s="814"/>
      <c r="CK416" s="814"/>
      <c r="CL416" s="814"/>
      <c r="CM416" s="814"/>
      <c r="CN416" s="814"/>
      <c r="CO416" s="814"/>
      <c r="CP416" s="814"/>
      <c r="CQ416" s="814"/>
      <c r="CR416" s="814"/>
      <c r="CS416" s="814"/>
      <c r="CT416" s="814"/>
      <c r="CU416" s="814"/>
      <c r="CV416" s="814"/>
      <c r="CW416" s="814"/>
      <c r="CX416" s="815"/>
      <c r="DD416" s="807"/>
      <c r="DE416" s="807"/>
      <c r="DF416" s="807"/>
      <c r="DG416" s="807"/>
      <c r="DH416" s="807"/>
      <c r="DI416" s="807"/>
      <c r="DJ416" s="807"/>
      <c r="DK416" s="807"/>
      <c r="DL416" s="807"/>
      <c r="DM416" s="807"/>
      <c r="DN416" s="807"/>
      <c r="DO416" s="807"/>
      <c r="DP416" s="807"/>
      <c r="DQ416" s="808"/>
      <c r="DZ416" s="809"/>
      <c r="EA416" s="809"/>
      <c r="EG416" s="810"/>
      <c r="EH416" s="810"/>
      <c r="EI416" s="810"/>
      <c r="EJ416" s="810"/>
      <c r="EK416" s="810"/>
      <c r="EL416" s="810"/>
      <c r="EM416" s="810"/>
    </row>
    <row r="417" spans="2:143" ht="12" customHeight="1">
      <c r="B417" s="644"/>
      <c r="C417" s="40"/>
      <c r="D417" s="41" t="s">
        <v>546</v>
      </c>
      <c r="E417" s="42"/>
      <c r="F417" s="66">
        <f>1.32-(3*0.33)</f>
        <v>0.33000000000000007</v>
      </c>
      <c r="G417" s="71"/>
      <c r="H417" s="45">
        <f>59*1.1</f>
        <v>64.9</v>
      </c>
      <c r="I417" s="46">
        <f>F417*G414</f>
        <v>1.3068000000000002</v>
      </c>
      <c r="J417" s="47">
        <f t="shared" si="55"/>
        <v>48.82154882154882</v>
      </c>
      <c r="K417" s="796">
        <f>58*1.1</f>
        <v>63.800000000000004</v>
      </c>
      <c r="L417" s="514"/>
      <c r="M417" s="797"/>
      <c r="N417" s="798" t="s">
        <v>180</v>
      </c>
      <c r="O417" s="799">
        <f t="shared" si="56"/>
        <v>0</v>
      </c>
      <c r="P417" s="848" t="s">
        <v>446</v>
      </c>
      <c r="Q417" s="844">
        <f t="shared" si="57"/>
        <v>0</v>
      </c>
      <c r="R417" s="845">
        <f t="shared" si="58"/>
        <v>0</v>
      </c>
      <c r="S417" s="846">
        <f t="shared" si="59"/>
        <v>0</v>
      </c>
      <c r="T417" s="847">
        <f t="shared" si="60"/>
        <v>0</v>
      </c>
      <c r="U417" s="49">
        <f t="shared" si="61"/>
        <v>0</v>
      </c>
      <c r="V417" s="247"/>
      <c r="W417" s="247"/>
      <c r="AC417" s="188"/>
      <c r="AD417" s="188"/>
      <c r="AE417" s="188"/>
      <c r="AF417" s="188"/>
      <c r="AQ417" s="189"/>
      <c r="AR417" s="189"/>
      <c r="AS417" s="189"/>
      <c r="AT417" s="189"/>
      <c r="AU417" s="189"/>
      <c r="AV417" s="189"/>
      <c r="AW417" s="189"/>
      <c r="AY417" s="811"/>
      <c r="AZ417" s="811"/>
      <c r="BA417" s="811"/>
      <c r="BB417" s="811"/>
      <c r="BC417" s="811"/>
      <c r="BD417" s="811"/>
      <c r="BE417" s="811"/>
      <c r="BF417" s="811"/>
      <c r="BG417" s="811"/>
      <c r="BR417" s="810"/>
      <c r="BS417" s="810"/>
      <c r="BT417" s="810"/>
      <c r="BU417" s="810"/>
      <c r="BV417" s="809"/>
      <c r="BW417" s="809"/>
      <c r="BZ417" s="850"/>
      <c r="CA417" s="850"/>
      <c r="CI417" s="814"/>
      <c r="CJ417" s="814"/>
      <c r="CK417" s="814"/>
      <c r="CL417" s="814"/>
      <c r="CM417" s="814"/>
      <c r="CN417" s="814"/>
      <c r="CO417" s="814"/>
      <c r="CP417" s="814"/>
      <c r="CQ417" s="814"/>
      <c r="CR417" s="814"/>
      <c r="CS417" s="814"/>
      <c r="CT417" s="814"/>
      <c r="CU417" s="814"/>
      <c r="CV417" s="814"/>
      <c r="CW417" s="814"/>
      <c r="CX417" s="815"/>
      <c r="DD417" s="807"/>
      <c r="DE417" s="807"/>
      <c r="DF417" s="807"/>
      <c r="DG417" s="807"/>
      <c r="DH417" s="807"/>
      <c r="DI417" s="807"/>
      <c r="DJ417" s="807"/>
      <c r="DK417" s="807"/>
      <c r="DL417" s="807"/>
      <c r="DM417" s="807"/>
      <c r="DN417" s="807"/>
      <c r="DO417" s="807"/>
      <c r="DP417" s="807"/>
      <c r="DQ417" s="808"/>
      <c r="DZ417" s="809"/>
      <c r="EA417" s="809"/>
      <c r="EG417" s="810"/>
      <c r="EH417" s="810"/>
      <c r="EI417" s="810"/>
      <c r="EJ417" s="810"/>
      <c r="EK417" s="810"/>
      <c r="EL417" s="810"/>
      <c r="EM417" s="810"/>
    </row>
    <row r="418" spans="2:143" ht="12" customHeight="1">
      <c r="B418" s="644"/>
      <c r="C418" s="40">
        <v>462</v>
      </c>
      <c r="D418" s="41" t="s">
        <v>547</v>
      </c>
      <c r="E418" s="42">
        <v>16</v>
      </c>
      <c r="F418" s="66">
        <v>1.32</v>
      </c>
      <c r="G418" s="71">
        <v>4.62</v>
      </c>
      <c r="H418" s="45">
        <f>168*1.1</f>
        <v>184.8</v>
      </c>
      <c r="I418" s="46">
        <f>F418*G418</f>
        <v>6.098400000000001</v>
      </c>
      <c r="J418" s="47">
        <f t="shared" si="55"/>
        <v>33.36940836940837</v>
      </c>
      <c r="K418" s="839">
        <f>185*1.1</f>
        <v>203.50000000000003</v>
      </c>
      <c r="L418" s="514"/>
      <c r="M418" s="797"/>
      <c r="N418" s="798" t="s">
        <v>180</v>
      </c>
      <c r="O418" s="799">
        <f t="shared" si="56"/>
        <v>0</v>
      </c>
      <c r="P418" s="848" t="s">
        <v>446</v>
      </c>
      <c r="Q418" s="844">
        <f t="shared" si="57"/>
        <v>0</v>
      </c>
      <c r="R418" s="845">
        <f t="shared" si="58"/>
        <v>0</v>
      </c>
      <c r="S418" s="846">
        <f t="shared" si="59"/>
        <v>0</v>
      </c>
      <c r="T418" s="847">
        <f t="shared" si="60"/>
        <v>0</v>
      </c>
      <c r="U418" s="49">
        <f t="shared" si="61"/>
        <v>0</v>
      </c>
      <c r="V418" s="247"/>
      <c r="W418" s="247"/>
      <c r="AC418" s="188"/>
      <c r="AD418" s="188"/>
      <c r="AE418" s="188"/>
      <c r="AF418" s="188"/>
      <c r="AQ418" s="189"/>
      <c r="AR418" s="189"/>
      <c r="AS418" s="189"/>
      <c r="AT418" s="189"/>
      <c r="AU418" s="189"/>
      <c r="AV418" s="189"/>
      <c r="AW418" s="189"/>
      <c r="AY418" s="810"/>
      <c r="AZ418" s="810"/>
      <c r="BA418" s="810"/>
      <c r="BB418" s="810"/>
      <c r="BC418" s="810"/>
      <c r="BD418" s="810"/>
      <c r="BE418" s="810"/>
      <c r="BF418" s="810"/>
      <c r="BG418" s="810"/>
      <c r="BR418" s="810"/>
      <c r="BS418" s="810"/>
      <c r="BT418" s="810"/>
      <c r="BU418" s="810"/>
      <c r="BV418" s="809"/>
      <c r="BW418" s="809"/>
      <c r="BZ418" s="850"/>
      <c r="CA418" s="850"/>
      <c r="CI418" s="814"/>
      <c r="CJ418" s="814"/>
      <c r="CK418" s="814"/>
      <c r="CL418" s="814"/>
      <c r="CM418" s="814"/>
      <c r="CN418" s="814"/>
      <c r="CO418" s="814"/>
      <c r="CP418" s="814"/>
      <c r="CQ418" s="814"/>
      <c r="CR418" s="814"/>
      <c r="CS418" s="814"/>
      <c r="CT418" s="814"/>
      <c r="CU418" s="814"/>
      <c r="CV418" s="814"/>
      <c r="CW418" s="814"/>
      <c r="CX418" s="815"/>
      <c r="DD418" s="807"/>
      <c r="DE418" s="807"/>
      <c r="DF418" s="807"/>
      <c r="DG418" s="807"/>
      <c r="DH418" s="807"/>
      <c r="DI418" s="807"/>
      <c r="DJ418" s="807"/>
      <c r="DK418" s="807"/>
      <c r="DL418" s="807"/>
      <c r="DM418" s="807"/>
      <c r="DN418" s="807"/>
      <c r="DO418" s="807"/>
      <c r="DP418" s="807"/>
      <c r="DQ418" s="808"/>
      <c r="DZ418" s="809"/>
      <c r="EA418" s="809"/>
      <c r="EG418" s="810"/>
      <c r="EH418" s="810"/>
      <c r="EI418" s="810"/>
      <c r="EJ418" s="810"/>
      <c r="EK418" s="810"/>
      <c r="EL418" s="810"/>
      <c r="EM418" s="810"/>
    </row>
    <row r="419" spans="2:143" ht="12" customHeight="1">
      <c r="B419" s="644"/>
      <c r="C419" s="40"/>
      <c r="D419" s="41" t="s">
        <v>548</v>
      </c>
      <c r="E419" s="42"/>
      <c r="F419" s="66">
        <f>1.32-(1*0.33)</f>
        <v>0.99</v>
      </c>
      <c r="G419" s="71"/>
      <c r="H419" s="45">
        <f>138*1.1</f>
        <v>151.8</v>
      </c>
      <c r="I419" s="46">
        <f>F419*G418</f>
        <v>4.5738</v>
      </c>
      <c r="J419" s="47">
        <f t="shared" si="55"/>
        <v>38.23953823953824</v>
      </c>
      <c r="K419" s="796">
        <f>159*1.1</f>
        <v>174.9</v>
      </c>
      <c r="L419" s="514"/>
      <c r="M419" s="797"/>
      <c r="N419" s="798" t="s">
        <v>180</v>
      </c>
      <c r="O419" s="799">
        <f t="shared" si="56"/>
        <v>0</v>
      </c>
      <c r="P419" s="848" t="s">
        <v>446</v>
      </c>
      <c r="Q419" s="844">
        <f t="shared" si="57"/>
        <v>0</v>
      </c>
      <c r="R419" s="845">
        <f t="shared" si="58"/>
        <v>0</v>
      </c>
      <c r="S419" s="846">
        <f t="shared" si="59"/>
        <v>0</v>
      </c>
      <c r="T419" s="847">
        <f t="shared" si="60"/>
        <v>0</v>
      </c>
      <c r="U419" s="49">
        <f t="shared" si="61"/>
        <v>0</v>
      </c>
      <c r="V419" s="247"/>
      <c r="W419" s="247"/>
      <c r="AC419" s="188"/>
      <c r="AD419" s="188"/>
      <c r="AE419" s="188"/>
      <c r="AF419" s="188"/>
      <c r="AQ419" s="189"/>
      <c r="AR419" s="189"/>
      <c r="AS419" s="189"/>
      <c r="AT419" s="189"/>
      <c r="AU419" s="189"/>
      <c r="AV419" s="189"/>
      <c r="AW419" s="189"/>
      <c r="AY419" s="811"/>
      <c r="AZ419" s="811"/>
      <c r="BA419" s="811"/>
      <c r="BB419" s="811"/>
      <c r="BC419" s="811"/>
      <c r="BD419" s="811"/>
      <c r="BE419" s="811"/>
      <c r="BF419" s="811"/>
      <c r="BG419" s="811"/>
      <c r="BR419" s="810"/>
      <c r="BS419" s="810"/>
      <c r="BT419" s="810"/>
      <c r="BU419" s="810"/>
      <c r="BV419" s="809"/>
      <c r="BW419" s="809"/>
      <c r="BZ419" s="850"/>
      <c r="CA419" s="850"/>
      <c r="CI419" s="814"/>
      <c r="CJ419" s="814"/>
      <c r="CK419" s="814"/>
      <c r="CL419" s="814"/>
      <c r="CM419" s="814"/>
      <c r="CN419" s="814"/>
      <c r="CO419" s="814"/>
      <c r="CP419" s="814"/>
      <c r="CQ419" s="814"/>
      <c r="CR419" s="814"/>
      <c r="CS419" s="814"/>
      <c r="CT419" s="814"/>
      <c r="CU419" s="814"/>
      <c r="CV419" s="814"/>
      <c r="CW419" s="814"/>
      <c r="CX419" s="815"/>
      <c r="DD419" s="807"/>
      <c r="DE419" s="807"/>
      <c r="DF419" s="807"/>
      <c r="DG419" s="807"/>
      <c r="DH419" s="807"/>
      <c r="DI419" s="807"/>
      <c r="DJ419" s="807"/>
      <c r="DK419" s="807"/>
      <c r="DL419" s="807"/>
      <c r="DM419" s="807"/>
      <c r="DN419" s="807"/>
      <c r="DO419" s="807"/>
      <c r="DP419" s="807"/>
      <c r="DQ419" s="808"/>
      <c r="DZ419" s="809"/>
      <c r="EA419" s="809"/>
      <c r="EG419" s="810"/>
      <c r="EH419" s="810"/>
      <c r="EI419" s="810"/>
      <c r="EJ419" s="810"/>
      <c r="EK419" s="810"/>
      <c r="EL419" s="810"/>
      <c r="EM419" s="810"/>
    </row>
    <row r="420" spans="2:143" ht="12" customHeight="1">
      <c r="B420" s="644"/>
      <c r="C420" s="40"/>
      <c r="D420" s="41" t="s">
        <v>549</v>
      </c>
      <c r="E420" s="42"/>
      <c r="F420" s="66">
        <f>1.32-(2*0.33)</f>
        <v>0.66</v>
      </c>
      <c r="G420" s="71"/>
      <c r="H420" s="45">
        <f>95*1.1</f>
        <v>104.50000000000001</v>
      </c>
      <c r="I420" s="46">
        <f>F420*G418</f>
        <v>3.0492000000000004</v>
      </c>
      <c r="J420" s="47">
        <f t="shared" si="55"/>
        <v>43.290043290043286</v>
      </c>
      <c r="K420" s="796">
        <f>120*1.1</f>
        <v>132</v>
      </c>
      <c r="L420" s="514"/>
      <c r="M420" s="797"/>
      <c r="N420" s="798" t="s">
        <v>180</v>
      </c>
      <c r="O420" s="799">
        <f t="shared" si="56"/>
        <v>0</v>
      </c>
      <c r="P420" s="848" t="s">
        <v>446</v>
      </c>
      <c r="Q420" s="844">
        <f t="shared" si="57"/>
        <v>0</v>
      </c>
      <c r="R420" s="845">
        <f t="shared" si="58"/>
        <v>0</v>
      </c>
      <c r="S420" s="846">
        <f t="shared" si="59"/>
        <v>0</v>
      </c>
      <c r="T420" s="847">
        <f t="shared" si="60"/>
        <v>0</v>
      </c>
      <c r="U420" s="49">
        <f t="shared" si="61"/>
        <v>0</v>
      </c>
      <c r="V420" s="247"/>
      <c r="W420" s="247"/>
      <c r="AC420" s="188"/>
      <c r="AD420" s="188"/>
      <c r="AE420" s="188"/>
      <c r="AF420" s="188"/>
      <c r="AQ420" s="189"/>
      <c r="AR420" s="189"/>
      <c r="AS420" s="189"/>
      <c r="AT420" s="189"/>
      <c r="AU420" s="189"/>
      <c r="AV420" s="189"/>
      <c r="AW420" s="189"/>
      <c r="AY420" s="811"/>
      <c r="AZ420" s="811"/>
      <c r="BA420" s="811"/>
      <c r="BB420" s="811"/>
      <c r="BC420" s="811"/>
      <c r="BD420" s="811"/>
      <c r="BE420" s="811"/>
      <c r="BF420" s="811"/>
      <c r="BG420" s="811"/>
      <c r="BR420" s="810"/>
      <c r="BS420" s="810"/>
      <c r="BT420" s="810"/>
      <c r="BU420" s="810"/>
      <c r="BV420" s="809"/>
      <c r="BW420" s="809"/>
      <c r="BZ420" s="850"/>
      <c r="CA420" s="850"/>
      <c r="CI420" s="814"/>
      <c r="CJ420" s="814"/>
      <c r="CK420" s="814"/>
      <c r="CL420" s="814"/>
      <c r="CM420" s="814"/>
      <c r="CN420" s="814"/>
      <c r="CO420" s="814"/>
      <c r="CP420" s="814"/>
      <c r="CQ420" s="814"/>
      <c r="CR420" s="814"/>
      <c r="CS420" s="814"/>
      <c r="CT420" s="814"/>
      <c r="CU420" s="814"/>
      <c r="CV420" s="814"/>
      <c r="CW420" s="814"/>
      <c r="CX420" s="815"/>
      <c r="DD420" s="807"/>
      <c r="DE420" s="807"/>
      <c r="DF420" s="807"/>
      <c r="DG420" s="807"/>
      <c r="DH420" s="807"/>
      <c r="DI420" s="807"/>
      <c r="DJ420" s="807"/>
      <c r="DK420" s="807"/>
      <c r="DL420" s="807"/>
      <c r="DM420" s="807"/>
      <c r="DN420" s="807"/>
      <c r="DO420" s="807"/>
      <c r="DP420" s="807"/>
      <c r="DQ420" s="808"/>
      <c r="DZ420" s="809"/>
      <c r="EA420" s="809"/>
      <c r="EG420" s="810"/>
      <c r="EH420" s="810"/>
      <c r="EI420" s="810"/>
      <c r="EJ420" s="810"/>
      <c r="EK420" s="810"/>
      <c r="EL420" s="810"/>
      <c r="EM420" s="810"/>
    </row>
    <row r="421" spans="2:143" ht="12" customHeight="1">
      <c r="B421" s="644"/>
      <c r="C421" s="40"/>
      <c r="D421" s="41" t="s">
        <v>550</v>
      </c>
      <c r="E421" s="42"/>
      <c r="F421" s="66">
        <f>1.32-(3*0.33)</f>
        <v>0.33000000000000007</v>
      </c>
      <c r="G421" s="71"/>
      <c r="H421" s="45">
        <f>69*1.1</f>
        <v>75.9</v>
      </c>
      <c r="I421" s="46">
        <f>F421*G418</f>
        <v>1.5246000000000004</v>
      </c>
      <c r="J421" s="47">
        <f t="shared" si="55"/>
        <v>46.89754689754689</v>
      </c>
      <c r="K421" s="796">
        <f>65*1.1</f>
        <v>71.5</v>
      </c>
      <c r="L421" s="514"/>
      <c r="M421" s="797"/>
      <c r="N421" s="798" t="s">
        <v>180</v>
      </c>
      <c r="O421" s="799">
        <f t="shared" si="56"/>
        <v>0</v>
      </c>
      <c r="P421" s="848" t="s">
        <v>446</v>
      </c>
      <c r="Q421" s="844">
        <f t="shared" si="57"/>
        <v>0</v>
      </c>
      <c r="R421" s="845">
        <f t="shared" si="58"/>
        <v>0</v>
      </c>
      <c r="S421" s="846">
        <f t="shared" si="59"/>
        <v>0</v>
      </c>
      <c r="T421" s="847">
        <f t="shared" si="60"/>
        <v>0</v>
      </c>
      <c r="U421" s="49">
        <f t="shared" si="61"/>
        <v>0</v>
      </c>
      <c r="V421" s="247"/>
      <c r="W421" s="247"/>
      <c r="AC421" s="188"/>
      <c r="AD421" s="188"/>
      <c r="AE421" s="188"/>
      <c r="AF421" s="188"/>
      <c r="AQ421" s="189"/>
      <c r="AR421" s="189"/>
      <c r="AS421" s="189"/>
      <c r="AT421" s="189"/>
      <c r="AU421" s="189"/>
      <c r="AV421" s="189"/>
      <c r="AW421" s="189"/>
      <c r="AY421" s="811"/>
      <c r="AZ421" s="811"/>
      <c r="BA421" s="811"/>
      <c r="BB421" s="811"/>
      <c r="BC421" s="811"/>
      <c r="BD421" s="811"/>
      <c r="BE421" s="811"/>
      <c r="BF421" s="811"/>
      <c r="BG421" s="811"/>
      <c r="BR421" s="810"/>
      <c r="BS421" s="810"/>
      <c r="BT421" s="810"/>
      <c r="BU421" s="810"/>
      <c r="BV421" s="809"/>
      <c r="BW421" s="809"/>
      <c r="BZ421" s="850"/>
      <c r="CA421" s="850"/>
      <c r="CI421" s="814"/>
      <c r="CJ421" s="814"/>
      <c r="CK421" s="814"/>
      <c r="CL421" s="814"/>
      <c r="CM421" s="814"/>
      <c r="CN421" s="814"/>
      <c r="CO421" s="814"/>
      <c r="CP421" s="814"/>
      <c r="CQ421" s="814"/>
      <c r="CR421" s="814"/>
      <c r="CS421" s="814"/>
      <c r="CT421" s="814"/>
      <c r="CU421" s="814"/>
      <c r="CV421" s="814"/>
      <c r="CW421" s="814"/>
      <c r="CX421" s="815"/>
      <c r="DD421" s="807"/>
      <c r="DE421" s="807"/>
      <c r="DF421" s="807"/>
      <c r="DG421" s="807"/>
      <c r="DH421" s="807"/>
      <c r="DI421" s="807"/>
      <c r="DJ421" s="807"/>
      <c r="DK421" s="807"/>
      <c r="DL421" s="807"/>
      <c r="DM421" s="807"/>
      <c r="DN421" s="807"/>
      <c r="DO421" s="807"/>
      <c r="DP421" s="807"/>
      <c r="DQ421" s="808"/>
      <c r="DZ421" s="809"/>
      <c r="EA421" s="809"/>
      <c r="EG421" s="810"/>
      <c r="EH421" s="810"/>
      <c r="EI421" s="810"/>
      <c r="EJ421" s="810"/>
      <c r="EK421" s="810"/>
      <c r="EL421" s="810"/>
      <c r="EM421" s="810"/>
    </row>
    <row r="422" spans="2:143" ht="12" customHeight="1">
      <c r="B422" s="644"/>
      <c r="C422" s="40">
        <v>528</v>
      </c>
      <c r="D422" s="41" t="s">
        <v>551</v>
      </c>
      <c r="E422" s="42">
        <v>16</v>
      </c>
      <c r="F422" s="66">
        <f>1.32-(1*0.33)</f>
        <v>0.99</v>
      </c>
      <c r="G422" s="71">
        <v>5.28</v>
      </c>
      <c r="H422" s="45">
        <f>156*1.1</f>
        <v>171.60000000000002</v>
      </c>
      <c r="I422" s="46">
        <f>F422*G422</f>
        <v>5.2272</v>
      </c>
      <c r="J422" s="47">
        <f t="shared" si="55"/>
        <v>37.247474747474755</v>
      </c>
      <c r="K422" s="796">
        <f>177*1.1</f>
        <v>194.70000000000002</v>
      </c>
      <c r="L422" s="514"/>
      <c r="M422" s="797"/>
      <c r="N422" s="798" t="s">
        <v>180</v>
      </c>
      <c r="O422" s="799">
        <f t="shared" si="56"/>
        <v>0</v>
      </c>
      <c r="P422" s="848" t="s">
        <v>446</v>
      </c>
      <c r="Q422" s="844">
        <f t="shared" si="57"/>
        <v>0</v>
      </c>
      <c r="R422" s="845">
        <f t="shared" si="58"/>
        <v>0</v>
      </c>
      <c r="S422" s="846">
        <f t="shared" si="59"/>
        <v>0</v>
      </c>
      <c r="T422" s="847">
        <f t="shared" si="60"/>
        <v>0</v>
      </c>
      <c r="U422" s="49">
        <f t="shared" si="61"/>
        <v>0</v>
      </c>
      <c r="V422" s="247"/>
      <c r="W422" s="247"/>
      <c r="AC422" s="188"/>
      <c r="AD422" s="188"/>
      <c r="AE422" s="188"/>
      <c r="AF422" s="188"/>
      <c r="AQ422" s="189"/>
      <c r="AR422" s="189"/>
      <c r="AS422" s="189"/>
      <c r="AT422" s="189"/>
      <c r="AU422" s="189"/>
      <c r="AV422" s="189"/>
      <c r="AW422" s="189"/>
      <c r="AY422" s="811"/>
      <c r="AZ422" s="811"/>
      <c r="BA422" s="811"/>
      <c r="BB422" s="811"/>
      <c r="BC422" s="811"/>
      <c r="BD422" s="811"/>
      <c r="BE422" s="811"/>
      <c r="BF422" s="811"/>
      <c r="BG422" s="811"/>
      <c r="BR422" s="810"/>
      <c r="BS422" s="810"/>
      <c r="BT422" s="810"/>
      <c r="BU422" s="810"/>
      <c r="BV422" s="809"/>
      <c r="BW422" s="809"/>
      <c r="BZ422" s="850"/>
      <c r="CA422" s="850"/>
      <c r="CI422" s="814"/>
      <c r="CJ422" s="814"/>
      <c r="CK422" s="814"/>
      <c r="CL422" s="814"/>
      <c r="CM422" s="814"/>
      <c r="CN422" s="814"/>
      <c r="CO422" s="814"/>
      <c r="CP422" s="814"/>
      <c r="CQ422" s="814"/>
      <c r="CR422" s="814"/>
      <c r="CS422" s="814"/>
      <c r="CT422" s="814"/>
      <c r="CU422" s="814"/>
      <c r="CV422" s="814"/>
      <c r="CW422" s="814"/>
      <c r="CX422" s="815"/>
      <c r="DD422" s="807"/>
      <c r="DE422" s="807"/>
      <c r="DF422" s="807"/>
      <c r="DG422" s="807"/>
      <c r="DH422" s="807"/>
      <c r="DI422" s="807"/>
      <c r="DJ422" s="807"/>
      <c r="DK422" s="807"/>
      <c r="DL422" s="807"/>
      <c r="DM422" s="807"/>
      <c r="DN422" s="807"/>
      <c r="DO422" s="807"/>
      <c r="DP422" s="807"/>
      <c r="DQ422" s="808"/>
      <c r="DZ422" s="809"/>
      <c r="EA422" s="809"/>
      <c r="EG422" s="810"/>
      <c r="EH422" s="810"/>
      <c r="EI422" s="810"/>
      <c r="EJ422" s="810"/>
      <c r="EK422" s="810"/>
      <c r="EL422" s="810"/>
      <c r="EM422" s="810"/>
    </row>
    <row r="423" spans="2:143" ht="12" customHeight="1">
      <c r="B423" s="644"/>
      <c r="C423" s="40"/>
      <c r="D423" s="41" t="s">
        <v>552</v>
      </c>
      <c r="E423" s="42"/>
      <c r="F423" s="66">
        <f>1.32-(2*0.33)</f>
        <v>0.66</v>
      </c>
      <c r="G423" s="71"/>
      <c r="H423" s="45">
        <f>108*1.1</f>
        <v>118.80000000000001</v>
      </c>
      <c r="I423" s="46">
        <f>F423*G422</f>
        <v>3.4848000000000003</v>
      </c>
      <c r="J423" s="47">
        <f t="shared" si="55"/>
        <v>38.51010101010101</v>
      </c>
      <c r="K423" s="796">
        <f>122*1.1</f>
        <v>134.20000000000002</v>
      </c>
      <c r="L423" s="514"/>
      <c r="M423" s="797"/>
      <c r="N423" s="798" t="s">
        <v>180</v>
      </c>
      <c r="O423" s="799">
        <f t="shared" si="56"/>
        <v>0</v>
      </c>
      <c r="P423" s="848" t="s">
        <v>446</v>
      </c>
      <c r="Q423" s="844">
        <f t="shared" si="57"/>
        <v>0</v>
      </c>
      <c r="R423" s="845">
        <f t="shared" si="58"/>
        <v>0</v>
      </c>
      <c r="S423" s="846">
        <f t="shared" si="59"/>
        <v>0</v>
      </c>
      <c r="T423" s="847">
        <f t="shared" si="60"/>
        <v>0</v>
      </c>
      <c r="U423" s="49">
        <f t="shared" si="61"/>
        <v>0</v>
      </c>
      <c r="V423" s="247"/>
      <c r="W423" s="247"/>
      <c r="AC423" s="188"/>
      <c r="AD423" s="188"/>
      <c r="AE423" s="188"/>
      <c r="AF423" s="188"/>
      <c r="AQ423" s="189"/>
      <c r="AR423" s="189"/>
      <c r="AS423" s="189"/>
      <c r="AT423" s="189"/>
      <c r="AU423" s="189"/>
      <c r="AV423" s="189"/>
      <c r="AW423" s="189"/>
      <c r="AY423" s="811"/>
      <c r="AZ423" s="811"/>
      <c r="BA423" s="811"/>
      <c r="BB423" s="811"/>
      <c r="BC423" s="811"/>
      <c r="BD423" s="811"/>
      <c r="BE423" s="811"/>
      <c r="BF423" s="811"/>
      <c r="BG423" s="811"/>
      <c r="BR423" s="810"/>
      <c r="BS423" s="810"/>
      <c r="BT423" s="810"/>
      <c r="BU423" s="810"/>
      <c r="BV423" s="809"/>
      <c r="BW423" s="809"/>
      <c r="BZ423" s="850"/>
      <c r="CA423" s="850"/>
      <c r="CI423" s="814"/>
      <c r="CJ423" s="814"/>
      <c r="CK423" s="814"/>
      <c r="CL423" s="814"/>
      <c r="CM423" s="814"/>
      <c r="CN423" s="814"/>
      <c r="CO423" s="814"/>
      <c r="CP423" s="814"/>
      <c r="CQ423" s="814"/>
      <c r="CR423" s="814"/>
      <c r="CS423" s="814"/>
      <c r="CT423" s="814"/>
      <c r="CU423" s="814"/>
      <c r="CV423" s="814"/>
      <c r="CW423" s="814"/>
      <c r="CX423" s="815"/>
      <c r="DD423" s="807"/>
      <c r="DE423" s="807"/>
      <c r="DF423" s="807"/>
      <c r="DG423" s="807"/>
      <c r="DH423" s="807"/>
      <c r="DI423" s="807"/>
      <c r="DJ423" s="807"/>
      <c r="DK423" s="807"/>
      <c r="DL423" s="807"/>
      <c r="DM423" s="807"/>
      <c r="DN423" s="807"/>
      <c r="DO423" s="807"/>
      <c r="DP423" s="807"/>
      <c r="DQ423" s="808"/>
      <c r="DZ423" s="809"/>
      <c r="EA423" s="809"/>
      <c r="EG423" s="810"/>
      <c r="EH423" s="810"/>
      <c r="EI423" s="810"/>
      <c r="EJ423" s="810"/>
      <c r="EK423" s="810"/>
      <c r="EL423" s="810"/>
      <c r="EM423" s="810"/>
    </row>
    <row r="424" spans="2:143" ht="12" customHeight="1">
      <c r="B424" s="644"/>
      <c r="C424" s="40"/>
      <c r="D424" s="41" t="s">
        <v>553</v>
      </c>
      <c r="E424" s="42"/>
      <c r="F424" s="66">
        <f>1.32-(3*0.33)</f>
        <v>0.33000000000000007</v>
      </c>
      <c r="G424" s="71"/>
      <c r="H424" s="45">
        <f>78*1.1</f>
        <v>85.80000000000001</v>
      </c>
      <c r="I424" s="46">
        <f>F424*G422</f>
        <v>1.7424000000000004</v>
      </c>
      <c r="J424" s="47">
        <f t="shared" si="55"/>
        <v>46.71717171717171</v>
      </c>
      <c r="K424" s="796">
        <f>74*1.1</f>
        <v>81.4</v>
      </c>
      <c r="L424" s="514"/>
      <c r="M424" s="797"/>
      <c r="N424" s="798" t="s">
        <v>180</v>
      </c>
      <c r="O424" s="799">
        <f t="shared" si="56"/>
        <v>0</v>
      </c>
      <c r="P424" s="848" t="s">
        <v>446</v>
      </c>
      <c r="Q424" s="844">
        <f t="shared" si="57"/>
        <v>0</v>
      </c>
      <c r="R424" s="845">
        <f t="shared" si="58"/>
        <v>0</v>
      </c>
      <c r="S424" s="846">
        <f t="shared" si="59"/>
        <v>0</v>
      </c>
      <c r="T424" s="847">
        <f t="shared" si="60"/>
        <v>0</v>
      </c>
      <c r="U424" s="49">
        <f t="shared" si="61"/>
        <v>0</v>
      </c>
      <c r="V424" s="247"/>
      <c r="W424" s="247"/>
      <c r="AC424" s="188"/>
      <c r="AD424" s="188"/>
      <c r="AE424" s="188"/>
      <c r="AF424" s="188"/>
      <c r="AQ424" s="189"/>
      <c r="AR424" s="189"/>
      <c r="AS424" s="189"/>
      <c r="AT424" s="189"/>
      <c r="AU424" s="189"/>
      <c r="AV424" s="189"/>
      <c r="AW424" s="189"/>
      <c r="AY424" s="811"/>
      <c r="AZ424" s="811"/>
      <c r="BA424" s="811"/>
      <c r="BB424" s="811"/>
      <c r="BC424" s="811"/>
      <c r="BD424" s="811"/>
      <c r="BE424" s="811"/>
      <c r="BF424" s="811"/>
      <c r="BG424" s="811"/>
      <c r="BR424" s="810"/>
      <c r="BS424" s="810"/>
      <c r="BT424" s="810"/>
      <c r="BU424" s="810"/>
      <c r="BV424" s="809"/>
      <c r="BW424" s="809"/>
      <c r="BZ424" s="850"/>
      <c r="CA424" s="850"/>
      <c r="CI424" s="814"/>
      <c r="CJ424" s="814"/>
      <c r="CK424" s="814"/>
      <c r="CL424" s="814"/>
      <c r="CM424" s="814"/>
      <c r="CN424" s="814"/>
      <c r="CO424" s="814"/>
      <c r="CP424" s="814"/>
      <c r="CQ424" s="814"/>
      <c r="CR424" s="814"/>
      <c r="CS424" s="814"/>
      <c r="CT424" s="814"/>
      <c r="CU424" s="814"/>
      <c r="CV424" s="814"/>
      <c r="CW424" s="814"/>
      <c r="CX424" s="815"/>
      <c r="DD424" s="807"/>
      <c r="DE424" s="807"/>
      <c r="DF424" s="807"/>
      <c r="DG424" s="807"/>
      <c r="DH424" s="807"/>
      <c r="DI424" s="807"/>
      <c r="DJ424" s="807"/>
      <c r="DK424" s="807"/>
      <c r="DL424" s="807"/>
      <c r="DM424" s="807"/>
      <c r="DN424" s="807"/>
      <c r="DO424" s="807"/>
      <c r="DP424" s="807"/>
      <c r="DQ424" s="808"/>
      <c r="DZ424" s="809"/>
      <c r="EA424" s="809"/>
      <c r="EG424" s="810"/>
      <c r="EH424" s="810"/>
      <c r="EI424" s="810"/>
      <c r="EJ424" s="810"/>
      <c r="EK424" s="810"/>
      <c r="EL424" s="810"/>
      <c r="EM424" s="810"/>
    </row>
    <row r="425" spans="2:143" ht="12" customHeight="1">
      <c r="B425" s="644"/>
      <c r="C425" s="40">
        <v>594</v>
      </c>
      <c r="D425" s="41" t="s">
        <v>572</v>
      </c>
      <c r="E425" s="42">
        <v>16</v>
      </c>
      <c r="F425" s="66">
        <f>1.32-(1*0.33)</f>
        <v>0.99</v>
      </c>
      <c r="G425" s="71">
        <v>5.94</v>
      </c>
      <c r="H425" s="45">
        <f>176*1.1</f>
        <v>193.60000000000002</v>
      </c>
      <c r="I425" s="46">
        <f>F425*G425</f>
        <v>5.8806</v>
      </c>
      <c r="J425" s="47">
        <f t="shared" si="55"/>
        <v>36.662925551814446</v>
      </c>
      <c r="K425" s="796">
        <f>196*1.1</f>
        <v>215.60000000000002</v>
      </c>
      <c r="L425" s="514"/>
      <c r="M425" s="797"/>
      <c r="N425" s="798" t="s">
        <v>180</v>
      </c>
      <c r="O425" s="799">
        <f t="shared" si="56"/>
        <v>0</v>
      </c>
      <c r="P425" s="848" t="s">
        <v>446</v>
      </c>
      <c r="Q425" s="844">
        <f t="shared" si="57"/>
        <v>0</v>
      </c>
      <c r="R425" s="845">
        <f t="shared" si="58"/>
        <v>0</v>
      </c>
      <c r="S425" s="846">
        <f t="shared" si="59"/>
        <v>0</v>
      </c>
      <c r="T425" s="847">
        <f t="shared" si="60"/>
        <v>0</v>
      </c>
      <c r="U425" s="49">
        <f t="shared" si="61"/>
        <v>0</v>
      </c>
      <c r="V425" s="247"/>
      <c r="W425" s="247"/>
      <c r="AC425" s="188"/>
      <c r="AD425" s="188"/>
      <c r="AE425" s="188"/>
      <c r="AF425" s="188"/>
      <c r="AQ425" s="189"/>
      <c r="AR425" s="189"/>
      <c r="AS425" s="189"/>
      <c r="AT425" s="189"/>
      <c r="AU425" s="189"/>
      <c r="AV425" s="189"/>
      <c r="AW425" s="189"/>
      <c r="AY425" s="811"/>
      <c r="AZ425" s="811"/>
      <c r="BA425" s="811"/>
      <c r="BB425" s="811"/>
      <c r="BC425" s="811"/>
      <c r="BD425" s="811"/>
      <c r="BE425" s="811"/>
      <c r="BF425" s="811"/>
      <c r="BG425" s="811"/>
      <c r="BR425" s="810"/>
      <c r="BS425" s="810"/>
      <c r="BT425" s="810"/>
      <c r="BU425" s="810"/>
      <c r="BV425" s="809"/>
      <c r="BW425" s="809"/>
      <c r="BZ425" s="850"/>
      <c r="CA425" s="850"/>
      <c r="CI425" s="814"/>
      <c r="CJ425" s="814"/>
      <c r="CK425" s="814"/>
      <c r="CL425" s="814"/>
      <c r="CM425" s="814"/>
      <c r="CN425" s="814"/>
      <c r="CO425" s="814"/>
      <c r="CP425" s="814"/>
      <c r="CQ425" s="814"/>
      <c r="CR425" s="814"/>
      <c r="CS425" s="814"/>
      <c r="CT425" s="814"/>
      <c r="CU425" s="814"/>
      <c r="CV425" s="814"/>
      <c r="CW425" s="814"/>
      <c r="CX425" s="815"/>
      <c r="DD425" s="807"/>
      <c r="DE425" s="807"/>
      <c r="DF425" s="807"/>
      <c r="DG425" s="807"/>
      <c r="DH425" s="807"/>
      <c r="DI425" s="807"/>
      <c r="DJ425" s="807"/>
      <c r="DK425" s="807"/>
      <c r="DL425" s="807"/>
      <c r="DM425" s="807"/>
      <c r="DN425" s="807"/>
      <c r="DO425" s="807"/>
      <c r="DP425" s="807"/>
      <c r="DQ425" s="808"/>
      <c r="DZ425" s="809"/>
      <c r="EA425" s="809"/>
      <c r="EG425" s="810"/>
      <c r="EH425" s="810"/>
      <c r="EI425" s="810"/>
      <c r="EJ425" s="810"/>
      <c r="EK425" s="810"/>
      <c r="EL425" s="810"/>
      <c r="EM425" s="810"/>
    </row>
    <row r="426" spans="2:143" ht="12" customHeight="1">
      <c r="B426" s="644"/>
      <c r="C426" s="253"/>
      <c r="D426" s="41" t="s">
        <v>573</v>
      </c>
      <c r="E426" s="42"/>
      <c r="F426" s="66">
        <f>1.32-(2*0.33)</f>
        <v>0.66</v>
      </c>
      <c r="G426" s="71"/>
      <c r="H426" s="45">
        <f>122*1.1</f>
        <v>134.20000000000002</v>
      </c>
      <c r="I426" s="46">
        <f>F426*G425</f>
        <v>3.9204000000000003</v>
      </c>
      <c r="J426" s="47">
        <f t="shared" si="55"/>
        <v>37.878787878787875</v>
      </c>
      <c r="K426" s="796">
        <f>135*1.1</f>
        <v>148.5</v>
      </c>
      <c r="L426" s="514"/>
      <c r="M426" s="797"/>
      <c r="N426" s="798" t="s">
        <v>180</v>
      </c>
      <c r="O426" s="799">
        <f t="shared" si="56"/>
        <v>0</v>
      </c>
      <c r="P426" s="848" t="s">
        <v>446</v>
      </c>
      <c r="Q426" s="844">
        <f t="shared" si="57"/>
        <v>0</v>
      </c>
      <c r="R426" s="845">
        <f t="shared" si="58"/>
        <v>0</v>
      </c>
      <c r="S426" s="846">
        <f t="shared" si="59"/>
        <v>0</v>
      </c>
      <c r="T426" s="847">
        <f t="shared" si="60"/>
        <v>0</v>
      </c>
      <c r="U426" s="49">
        <f t="shared" si="61"/>
        <v>0</v>
      </c>
      <c r="V426" s="247"/>
      <c r="W426" s="247"/>
      <c r="AC426" s="188"/>
      <c r="AD426" s="188"/>
      <c r="AE426" s="188"/>
      <c r="AF426" s="188"/>
      <c r="AQ426" s="189"/>
      <c r="AR426" s="189"/>
      <c r="AS426" s="189"/>
      <c r="AT426" s="189"/>
      <c r="AU426" s="189"/>
      <c r="AV426" s="189"/>
      <c r="AW426" s="189"/>
      <c r="AY426" s="811"/>
      <c r="AZ426" s="811"/>
      <c r="BA426" s="811"/>
      <c r="BB426" s="811"/>
      <c r="BC426" s="811"/>
      <c r="BD426" s="811"/>
      <c r="BE426" s="811"/>
      <c r="BF426" s="811"/>
      <c r="BG426" s="811"/>
      <c r="BR426" s="810"/>
      <c r="BS426" s="810"/>
      <c r="BT426" s="810"/>
      <c r="BU426" s="810"/>
      <c r="BV426" s="809"/>
      <c r="BW426" s="809"/>
      <c r="BZ426" s="850"/>
      <c r="CA426" s="850"/>
      <c r="CI426" s="814"/>
      <c r="CJ426" s="814"/>
      <c r="CK426" s="814"/>
      <c r="CL426" s="814"/>
      <c r="CM426" s="814"/>
      <c r="CN426" s="814"/>
      <c r="CO426" s="814"/>
      <c r="CP426" s="814"/>
      <c r="CQ426" s="814"/>
      <c r="CR426" s="814"/>
      <c r="CS426" s="814"/>
      <c r="CT426" s="814"/>
      <c r="CU426" s="814"/>
      <c r="CV426" s="814"/>
      <c r="CW426" s="814"/>
      <c r="CX426" s="815"/>
      <c r="DD426" s="807"/>
      <c r="DE426" s="807"/>
      <c r="DF426" s="807"/>
      <c r="DG426" s="807"/>
      <c r="DH426" s="807"/>
      <c r="DI426" s="807"/>
      <c r="DJ426" s="807"/>
      <c r="DK426" s="807"/>
      <c r="DL426" s="807"/>
      <c r="DM426" s="807"/>
      <c r="DN426" s="807"/>
      <c r="DO426" s="807"/>
      <c r="DP426" s="807"/>
      <c r="DQ426" s="808"/>
      <c r="DZ426" s="809"/>
      <c r="EA426" s="809"/>
      <c r="EG426" s="810"/>
      <c r="EH426" s="810"/>
      <c r="EI426" s="810"/>
      <c r="EJ426" s="810"/>
      <c r="EK426" s="810"/>
      <c r="EL426" s="810"/>
      <c r="EM426" s="810"/>
    </row>
    <row r="427" spans="2:143" ht="12" customHeight="1">
      <c r="B427" s="644"/>
      <c r="C427" s="253"/>
      <c r="D427" s="41" t="s">
        <v>574</v>
      </c>
      <c r="E427" s="42"/>
      <c r="F427" s="66">
        <f>1.32-(3*0.33)</f>
        <v>0.33000000000000007</v>
      </c>
      <c r="G427" s="71"/>
      <c r="H427" s="45">
        <f>88*1.1</f>
        <v>96.80000000000001</v>
      </c>
      <c r="I427" s="46">
        <f>F427*G425</f>
        <v>1.9602000000000006</v>
      </c>
      <c r="J427" s="47">
        <f t="shared" si="55"/>
        <v>46.01571268237934</v>
      </c>
      <c r="K427" s="796">
        <f>82*1.1</f>
        <v>90.2</v>
      </c>
      <c r="L427" s="514"/>
      <c r="M427" s="797"/>
      <c r="N427" s="798" t="s">
        <v>180</v>
      </c>
      <c r="O427" s="799">
        <f t="shared" si="56"/>
        <v>0</v>
      </c>
      <c r="P427" s="848" t="s">
        <v>446</v>
      </c>
      <c r="Q427" s="844">
        <f t="shared" si="57"/>
        <v>0</v>
      </c>
      <c r="R427" s="845">
        <f t="shared" si="58"/>
        <v>0</v>
      </c>
      <c r="S427" s="846">
        <f t="shared" si="59"/>
        <v>0</v>
      </c>
      <c r="T427" s="847">
        <f t="shared" si="60"/>
        <v>0</v>
      </c>
      <c r="U427" s="49">
        <f t="shared" si="61"/>
        <v>0</v>
      </c>
      <c r="V427" s="247"/>
      <c r="W427" s="247"/>
      <c r="AC427" s="188"/>
      <c r="AD427" s="188"/>
      <c r="AE427" s="188"/>
      <c r="AF427" s="188"/>
      <c r="AQ427" s="189"/>
      <c r="AR427" s="189"/>
      <c r="AS427" s="189"/>
      <c r="AT427" s="189"/>
      <c r="AU427" s="189"/>
      <c r="AV427" s="189"/>
      <c r="AW427" s="189"/>
      <c r="AY427" s="811"/>
      <c r="AZ427" s="811"/>
      <c r="BA427" s="811"/>
      <c r="BB427" s="811"/>
      <c r="BC427" s="811"/>
      <c r="BD427" s="811"/>
      <c r="BE427" s="811"/>
      <c r="BF427" s="811"/>
      <c r="BG427" s="811"/>
      <c r="BR427" s="810"/>
      <c r="BS427" s="810"/>
      <c r="BT427" s="810"/>
      <c r="BU427" s="810"/>
      <c r="BV427" s="809"/>
      <c r="BW427" s="809"/>
      <c r="BZ427" s="850"/>
      <c r="CA427" s="850"/>
      <c r="CI427" s="814"/>
      <c r="CJ427" s="814"/>
      <c r="CK427" s="814"/>
      <c r="CL427" s="814"/>
      <c r="CM427" s="814"/>
      <c r="CN427" s="814"/>
      <c r="CO427" s="814"/>
      <c r="CP427" s="814"/>
      <c r="CQ427" s="814"/>
      <c r="CR427" s="814"/>
      <c r="CS427" s="814"/>
      <c r="CT427" s="814"/>
      <c r="CU427" s="814"/>
      <c r="CV427" s="814"/>
      <c r="CW427" s="814"/>
      <c r="CX427" s="815"/>
      <c r="DD427" s="807"/>
      <c r="DE427" s="807"/>
      <c r="DF427" s="807"/>
      <c r="DG427" s="807"/>
      <c r="DH427" s="807"/>
      <c r="DI427" s="807"/>
      <c r="DJ427" s="807"/>
      <c r="DK427" s="807"/>
      <c r="DL427" s="807"/>
      <c r="DM427" s="807"/>
      <c r="DN427" s="807"/>
      <c r="DO427" s="807"/>
      <c r="DP427" s="807"/>
      <c r="DQ427" s="808"/>
      <c r="DZ427" s="809"/>
      <c r="EA427" s="809"/>
      <c r="EG427" s="810"/>
      <c r="EH427" s="810"/>
      <c r="EI427" s="810"/>
      <c r="EJ427" s="810"/>
      <c r="EK427" s="810"/>
      <c r="EL427" s="810"/>
      <c r="EM427" s="810"/>
    </row>
    <row r="428" spans="2:143" ht="12" customHeight="1">
      <c r="B428" s="644"/>
      <c r="C428" s="40">
        <v>660</v>
      </c>
      <c r="D428" s="41" t="s">
        <v>554</v>
      </c>
      <c r="E428" s="42">
        <v>16</v>
      </c>
      <c r="F428" s="66">
        <f>1.32-(2*0.33)</f>
        <v>0.66</v>
      </c>
      <c r="G428" s="71">
        <v>6.6</v>
      </c>
      <c r="H428" s="45">
        <f>134*1.1</f>
        <v>147.4</v>
      </c>
      <c r="I428" s="46">
        <f>F428*G428</f>
        <v>4.356</v>
      </c>
      <c r="J428" s="47">
        <f t="shared" si="55"/>
        <v>36.61616161616162</v>
      </c>
      <c r="K428" s="796">
        <f>145*1.1</f>
        <v>159.5</v>
      </c>
      <c r="L428" s="514"/>
      <c r="M428" s="797"/>
      <c r="N428" s="798" t="s">
        <v>180</v>
      </c>
      <c r="O428" s="799">
        <f t="shared" si="56"/>
        <v>0</v>
      </c>
      <c r="P428" s="848" t="s">
        <v>446</v>
      </c>
      <c r="Q428" s="844">
        <f t="shared" si="57"/>
        <v>0</v>
      </c>
      <c r="R428" s="845">
        <f t="shared" si="58"/>
        <v>0</v>
      </c>
      <c r="S428" s="846">
        <f t="shared" si="59"/>
        <v>0</v>
      </c>
      <c r="T428" s="847">
        <f t="shared" si="60"/>
        <v>0</v>
      </c>
      <c r="U428" s="49">
        <f t="shared" si="61"/>
        <v>0</v>
      </c>
      <c r="V428" s="247"/>
      <c r="W428" s="247"/>
      <c r="AC428" s="188"/>
      <c r="AD428" s="188"/>
      <c r="AE428" s="188"/>
      <c r="AF428" s="188"/>
      <c r="AQ428" s="189"/>
      <c r="AR428" s="189"/>
      <c r="AS428" s="189"/>
      <c r="AT428" s="189"/>
      <c r="AU428" s="189"/>
      <c r="AV428" s="189"/>
      <c r="AW428" s="189"/>
      <c r="AY428" s="811"/>
      <c r="AZ428" s="811"/>
      <c r="BA428" s="811"/>
      <c r="BB428" s="811"/>
      <c r="BC428" s="811"/>
      <c r="BD428" s="811"/>
      <c r="BE428" s="811"/>
      <c r="BF428" s="811"/>
      <c r="BG428" s="811"/>
      <c r="BR428" s="810"/>
      <c r="BS428" s="810"/>
      <c r="BT428" s="810"/>
      <c r="BU428" s="810"/>
      <c r="BV428" s="809"/>
      <c r="BW428" s="809"/>
      <c r="BZ428" s="850"/>
      <c r="CA428" s="850"/>
      <c r="CI428" s="814"/>
      <c r="CJ428" s="814"/>
      <c r="CK428" s="814"/>
      <c r="CL428" s="814"/>
      <c r="CM428" s="814"/>
      <c r="CN428" s="814"/>
      <c r="CO428" s="814"/>
      <c r="CP428" s="814"/>
      <c r="CQ428" s="814"/>
      <c r="CR428" s="814"/>
      <c r="CS428" s="814"/>
      <c r="CT428" s="814"/>
      <c r="CU428" s="814"/>
      <c r="CV428" s="814"/>
      <c r="CW428" s="814"/>
      <c r="CX428" s="815"/>
      <c r="DD428" s="807"/>
      <c r="DE428" s="807"/>
      <c r="DF428" s="807"/>
      <c r="DG428" s="807"/>
      <c r="DH428" s="807"/>
      <c r="DI428" s="807"/>
      <c r="DJ428" s="807"/>
      <c r="DK428" s="807"/>
      <c r="DL428" s="807"/>
      <c r="DM428" s="807"/>
      <c r="DN428" s="807"/>
      <c r="DO428" s="807"/>
      <c r="DP428" s="807"/>
      <c r="DQ428" s="808"/>
      <c r="DZ428" s="809"/>
      <c r="EA428" s="809"/>
      <c r="EG428" s="810"/>
      <c r="EH428" s="810"/>
      <c r="EI428" s="810"/>
      <c r="EJ428" s="810"/>
      <c r="EK428" s="810"/>
      <c r="EL428" s="810"/>
      <c r="EM428" s="810"/>
    </row>
    <row r="429" spans="2:143" ht="12" customHeight="1">
      <c r="B429" s="644"/>
      <c r="C429" s="40"/>
      <c r="D429" s="41" t="s">
        <v>555</v>
      </c>
      <c r="E429" s="42"/>
      <c r="F429" s="66">
        <f>1.32-(3*0.33)</f>
        <v>0.33000000000000007</v>
      </c>
      <c r="G429" s="71"/>
      <c r="H429" s="45">
        <f>96*1.08</f>
        <v>103.68</v>
      </c>
      <c r="I429" s="46">
        <f>F429*G428</f>
        <v>2.1780000000000004</v>
      </c>
      <c r="J429" s="47">
        <f t="shared" si="55"/>
        <v>44.44444444444444</v>
      </c>
      <c r="K429" s="796">
        <f>88*1.1</f>
        <v>96.80000000000001</v>
      </c>
      <c r="L429" s="514"/>
      <c r="M429" s="797"/>
      <c r="N429" s="798" t="s">
        <v>180</v>
      </c>
      <c r="O429" s="799">
        <f t="shared" si="56"/>
        <v>0</v>
      </c>
      <c r="P429" s="848" t="s">
        <v>446</v>
      </c>
      <c r="Q429" s="844">
        <f t="shared" si="57"/>
        <v>0</v>
      </c>
      <c r="R429" s="845">
        <f t="shared" si="58"/>
        <v>0</v>
      </c>
      <c r="S429" s="846">
        <f t="shared" si="59"/>
        <v>0</v>
      </c>
      <c r="T429" s="847">
        <f t="shared" si="60"/>
        <v>0</v>
      </c>
      <c r="U429" s="49">
        <f t="shared" si="61"/>
        <v>0</v>
      </c>
      <c r="V429" s="247"/>
      <c r="W429" s="247"/>
      <c r="AC429" s="188"/>
      <c r="AD429" s="188"/>
      <c r="AE429" s="188"/>
      <c r="AF429" s="188"/>
      <c r="AQ429" s="189"/>
      <c r="AR429" s="189"/>
      <c r="AS429" s="189"/>
      <c r="AT429" s="189"/>
      <c r="AU429" s="189"/>
      <c r="AV429" s="189"/>
      <c r="AW429" s="189"/>
      <c r="AY429" s="811"/>
      <c r="AZ429" s="811"/>
      <c r="BA429" s="811"/>
      <c r="BB429" s="811"/>
      <c r="BC429" s="811"/>
      <c r="BD429" s="811"/>
      <c r="BE429" s="811"/>
      <c r="BF429" s="811"/>
      <c r="BG429" s="811"/>
      <c r="BR429" s="810"/>
      <c r="BS429" s="810"/>
      <c r="BT429" s="810"/>
      <c r="BU429" s="810"/>
      <c r="BV429" s="809"/>
      <c r="BW429" s="809"/>
      <c r="BZ429" s="850"/>
      <c r="CA429" s="850"/>
      <c r="CI429" s="814"/>
      <c r="CJ429" s="814"/>
      <c r="CK429" s="814"/>
      <c r="CL429" s="814"/>
      <c r="CM429" s="814"/>
      <c r="CN429" s="814"/>
      <c r="CO429" s="814"/>
      <c r="CP429" s="814"/>
      <c r="CQ429" s="814"/>
      <c r="CR429" s="814"/>
      <c r="CS429" s="814"/>
      <c r="CT429" s="814"/>
      <c r="CU429" s="814"/>
      <c r="CV429" s="814"/>
      <c r="CW429" s="814"/>
      <c r="CX429" s="815"/>
      <c r="DD429" s="807"/>
      <c r="DE429" s="807"/>
      <c r="DF429" s="807"/>
      <c r="DG429" s="807"/>
      <c r="DH429" s="807"/>
      <c r="DI429" s="807"/>
      <c r="DJ429" s="807"/>
      <c r="DK429" s="807"/>
      <c r="DL429" s="807"/>
      <c r="DM429" s="807"/>
      <c r="DN429" s="807"/>
      <c r="DO429" s="807"/>
      <c r="DP429" s="807"/>
      <c r="DQ429" s="808"/>
      <c r="DZ429" s="809"/>
      <c r="EA429" s="809"/>
      <c r="EG429" s="810"/>
      <c r="EH429" s="810"/>
      <c r="EI429" s="810"/>
      <c r="EJ429" s="810"/>
      <c r="EK429" s="810"/>
      <c r="EL429" s="810"/>
      <c r="EM429" s="810"/>
    </row>
    <row r="430" spans="1:143" ht="12" customHeight="1">
      <c r="A430" s="564" t="s">
        <v>721</v>
      </c>
      <c r="B430" s="644"/>
      <c r="C430" s="40"/>
      <c r="D430" s="40"/>
      <c r="E430" s="40"/>
      <c r="F430" s="40"/>
      <c r="G430" s="184"/>
      <c r="H430" s="40"/>
      <c r="I430" s="512"/>
      <c r="J430" s="736" t="s">
        <v>720</v>
      </c>
      <c r="K430" s="512"/>
      <c r="L430" s="37"/>
      <c r="M430" s="37"/>
      <c r="N430" s="181"/>
      <c r="O430" s="1091">
        <f>SUM(O406:O429)</f>
        <v>0</v>
      </c>
      <c r="P430" s="254"/>
      <c r="Q430" s="185"/>
      <c r="R430" s="41"/>
      <c r="S430" s="185"/>
      <c r="T430" s="41"/>
      <c r="V430" s="252"/>
      <c r="W430" s="252"/>
      <c r="X430" s="188"/>
      <c r="Y430" s="188"/>
      <c r="Z430" s="188"/>
      <c r="AA430" s="188"/>
      <c r="AB430" s="188"/>
      <c r="AC430" s="188"/>
      <c r="AD430" s="188"/>
      <c r="AE430" s="188"/>
      <c r="AF430" s="188"/>
      <c r="AG430" s="187"/>
      <c r="AH430" s="187"/>
      <c r="AI430" s="187"/>
      <c r="AJ430" s="187"/>
      <c r="AK430" s="187"/>
      <c r="AL430" s="187"/>
      <c r="AM430" s="187"/>
      <c r="AN430" s="187"/>
      <c r="AO430" s="187"/>
      <c r="AP430" s="189"/>
      <c r="AQ430" s="189"/>
      <c r="AR430" s="189"/>
      <c r="AS430" s="189"/>
      <c r="AT430" s="189"/>
      <c r="AU430" s="189"/>
      <c r="AV430" s="189"/>
      <c r="AW430" s="189"/>
      <c r="AX430" s="811"/>
      <c r="AY430" s="811"/>
      <c r="AZ430" s="811"/>
      <c r="BA430" s="811"/>
      <c r="BB430" s="811"/>
      <c r="BC430" s="811"/>
      <c r="BD430" s="811"/>
      <c r="BE430" s="811"/>
      <c r="BF430" s="811"/>
      <c r="BG430" s="811"/>
      <c r="BH430" s="811"/>
      <c r="BI430" s="190"/>
      <c r="BJ430" s="812"/>
      <c r="BK430" s="812"/>
      <c r="BL430" s="812"/>
      <c r="BM430" s="812"/>
      <c r="BN430" s="812"/>
      <c r="BO430" s="812"/>
      <c r="BP430" s="813"/>
      <c r="BQ430" s="813"/>
      <c r="BR430" s="813"/>
      <c r="BS430" s="813"/>
      <c r="BT430" s="813"/>
      <c r="BU430" s="806"/>
      <c r="BV430" s="806"/>
      <c r="BW430" s="806"/>
      <c r="BX430" s="806"/>
      <c r="BY430" s="806"/>
      <c r="BZ430" s="806"/>
      <c r="CA430" s="806"/>
      <c r="CB430" s="852"/>
      <c r="CC430" s="852"/>
      <c r="CD430" s="852"/>
      <c r="CE430" s="852"/>
      <c r="CF430" s="814"/>
      <c r="CG430" s="814"/>
      <c r="CH430" s="814"/>
      <c r="CI430" s="814"/>
      <c r="CJ430" s="814"/>
      <c r="CK430" s="814"/>
      <c r="CL430" s="814"/>
      <c r="CM430" s="814"/>
      <c r="CN430" s="814"/>
      <c r="CO430" s="814"/>
      <c r="CP430" s="814"/>
      <c r="CQ430" s="814"/>
      <c r="CR430" s="814"/>
      <c r="CS430" s="814"/>
      <c r="CT430" s="814"/>
      <c r="CU430" s="814"/>
      <c r="CV430" s="814"/>
      <c r="CW430" s="814"/>
      <c r="CX430" s="815"/>
      <c r="CY430" s="807"/>
      <c r="CZ430" s="807"/>
      <c r="DA430" s="807"/>
      <c r="DB430" s="807"/>
      <c r="DC430" s="807"/>
      <c r="DD430" s="807"/>
      <c r="DE430" s="807"/>
      <c r="DF430" s="807"/>
      <c r="DG430" s="807"/>
      <c r="DH430" s="807"/>
      <c r="DI430" s="807"/>
      <c r="DJ430" s="807"/>
      <c r="DK430" s="807"/>
      <c r="DL430" s="807"/>
      <c r="DM430" s="807"/>
      <c r="DN430" s="807"/>
      <c r="DO430" s="807"/>
      <c r="DP430" s="807"/>
      <c r="DQ430" s="808"/>
      <c r="DR430" s="809"/>
      <c r="DS430" s="809"/>
      <c r="DT430" s="809"/>
      <c r="DU430" s="809"/>
      <c r="DV430" s="809"/>
      <c r="DW430" s="809"/>
      <c r="DX430" s="809"/>
      <c r="DY430" s="809"/>
      <c r="DZ430" s="809"/>
      <c r="EA430" s="809"/>
      <c r="EB430" s="810"/>
      <c r="EC430" s="810"/>
      <c r="ED430" s="810"/>
      <c r="EE430" s="810"/>
      <c r="EF430" s="810"/>
      <c r="EG430" s="810"/>
      <c r="EH430" s="810"/>
      <c r="EI430" s="810"/>
      <c r="EJ430" s="810"/>
      <c r="EK430" s="810"/>
      <c r="EL430" s="810"/>
      <c r="EM430" s="810"/>
    </row>
    <row r="431" spans="2:143" ht="31.5" customHeight="1">
      <c r="B431" s="644"/>
      <c r="C431" s="249"/>
      <c r="D431" s="249" t="s">
        <v>637</v>
      </c>
      <c r="E431" s="194" t="s">
        <v>233</v>
      </c>
      <c r="F431" s="194" t="s">
        <v>232</v>
      </c>
      <c r="G431" s="195" t="s">
        <v>231</v>
      </c>
      <c r="H431" s="196" t="s">
        <v>234</v>
      </c>
      <c r="I431" s="197" t="s">
        <v>179</v>
      </c>
      <c r="J431" s="196" t="s">
        <v>235</v>
      </c>
      <c r="K431" s="221" t="s">
        <v>259</v>
      </c>
      <c r="L431" s="516"/>
      <c r="M431" s="816"/>
      <c r="N431" s="817"/>
      <c r="O431" s="832" t="s">
        <v>236</v>
      </c>
      <c r="P431" s="832"/>
      <c r="Q431" s="834" t="s">
        <v>237</v>
      </c>
      <c r="R431" s="834" t="s">
        <v>238</v>
      </c>
      <c r="S431" s="835" t="s">
        <v>239</v>
      </c>
      <c r="T431" s="835" t="s">
        <v>240</v>
      </c>
      <c r="AR431" s="198"/>
      <c r="AS431" s="198"/>
      <c r="AT431" s="198"/>
      <c r="AU431" s="198"/>
      <c r="AY431" s="250"/>
      <c r="AZ431" s="250"/>
      <c r="BA431" s="250"/>
      <c r="BB431" s="250"/>
      <c r="BC431" s="250"/>
      <c r="BD431" s="250"/>
      <c r="BE431" s="250"/>
      <c r="BF431" s="198"/>
      <c r="BG431" s="198"/>
      <c r="BR431" s="836"/>
      <c r="BS431" s="836"/>
      <c r="BT431" s="836"/>
      <c r="BU431" s="836"/>
      <c r="BV431" s="836"/>
      <c r="BY431" s="837"/>
      <c r="BZ431" s="837"/>
      <c r="CA431" s="837"/>
      <c r="CB431" s="837"/>
      <c r="CC431" s="837"/>
      <c r="CD431" s="837"/>
      <c r="CE431" s="837"/>
      <c r="CF431" s="837"/>
      <c r="CG431" s="837"/>
      <c r="CH431" s="837"/>
      <c r="CI431" s="837"/>
      <c r="CJ431" s="837"/>
      <c r="CK431" s="837"/>
      <c r="CL431" s="837"/>
      <c r="CM431" s="837"/>
      <c r="CN431" s="837"/>
      <c r="CO431" s="837"/>
      <c r="DA431" s="837"/>
      <c r="DB431" s="837"/>
      <c r="DC431" s="837"/>
      <c r="DD431" s="837"/>
      <c r="DE431" s="837"/>
      <c r="DF431" s="837"/>
      <c r="DG431" s="837"/>
      <c r="DH431" s="837"/>
      <c r="DI431" s="837"/>
      <c r="DJ431" s="837"/>
      <c r="DK431" s="837"/>
      <c r="DL431" s="837"/>
      <c r="DM431" s="837"/>
      <c r="DN431" s="837"/>
      <c r="DO431" s="837"/>
      <c r="DP431" s="837"/>
      <c r="DQ431" s="813"/>
      <c r="DY431" s="836"/>
      <c r="DZ431" s="836"/>
      <c r="EA431" s="836"/>
      <c r="EE431" s="836"/>
      <c r="EF431" s="836"/>
      <c r="EG431" s="836"/>
      <c r="EH431" s="836"/>
      <c r="EI431" s="836"/>
      <c r="EJ431" s="836"/>
      <c r="EK431" s="836"/>
      <c r="EL431" s="836"/>
      <c r="EM431" s="836"/>
    </row>
    <row r="432" spans="2:143" ht="12" customHeight="1">
      <c r="B432" s="644"/>
      <c r="C432" s="3"/>
      <c r="D432" s="41" t="s">
        <v>241</v>
      </c>
      <c r="E432" s="42">
        <v>21</v>
      </c>
      <c r="F432" s="66">
        <v>1.32</v>
      </c>
      <c r="G432" s="44">
        <v>2.64</v>
      </c>
      <c r="H432" s="45">
        <v>130</v>
      </c>
      <c r="I432" s="46">
        <f>F432*G432</f>
        <v>3.4848000000000003</v>
      </c>
      <c r="J432" s="47">
        <f aca="true" t="shared" si="62" ref="J432:J451">K432/I432</f>
        <v>49.07024793388429</v>
      </c>
      <c r="K432" s="853">
        <v>171</v>
      </c>
      <c r="L432" s="514"/>
      <c r="M432" s="797"/>
      <c r="N432" s="798" t="s">
        <v>180</v>
      </c>
      <c r="O432" s="799">
        <f aca="true" t="shared" si="63" ref="O432:O451">I432*M432</f>
        <v>0</v>
      </c>
      <c r="P432" s="848" t="s">
        <v>446</v>
      </c>
      <c r="Q432" s="844">
        <f aca="true" t="shared" si="64" ref="Q432:Q451">ROUNDUP((S432*(euro)),-2)</f>
        <v>0</v>
      </c>
      <c r="R432" s="845">
        <f aca="true" t="shared" si="65" ref="R432:R451">Q432*(1.25)</f>
        <v>0</v>
      </c>
      <c r="S432" s="846">
        <f aca="true" t="shared" si="66" ref="S432:S451">ROUNDUP((K432*M432),0)</f>
        <v>0</v>
      </c>
      <c r="T432" s="847">
        <f aca="true" t="shared" si="67" ref="T432:T451">ROUNDUP((S432*1.25),0)</f>
        <v>0</v>
      </c>
      <c r="U432" s="49">
        <f aca="true" t="shared" si="68" ref="U432:U451">H432*M432</f>
        <v>0</v>
      </c>
      <c r="AR432" s="189"/>
      <c r="AS432" s="189"/>
      <c r="AT432" s="189"/>
      <c r="AU432" s="189"/>
      <c r="AY432" s="854"/>
      <c r="AZ432" s="854"/>
      <c r="BA432" s="854"/>
      <c r="BB432" s="854"/>
      <c r="BC432" s="854"/>
      <c r="BD432" s="854"/>
      <c r="BE432" s="854"/>
      <c r="BF432" s="189"/>
      <c r="BG432" s="189"/>
      <c r="BR432" s="810"/>
      <c r="BS432" s="810"/>
      <c r="BT432" s="809"/>
      <c r="BU432" s="809"/>
      <c r="BV432" s="809"/>
      <c r="BY432" s="814"/>
      <c r="BZ432" s="814"/>
      <c r="CA432" s="814"/>
      <c r="CB432" s="814"/>
      <c r="CC432" s="814"/>
      <c r="CD432" s="814"/>
      <c r="CE432" s="814"/>
      <c r="CF432" s="814"/>
      <c r="CG432" s="814"/>
      <c r="CH432" s="814"/>
      <c r="CI432" s="814"/>
      <c r="CJ432" s="814"/>
      <c r="CK432" s="814"/>
      <c r="CL432" s="814"/>
      <c r="CM432" s="814"/>
      <c r="CN432" s="814"/>
      <c r="CO432" s="815"/>
      <c r="DA432" s="807"/>
      <c r="DB432" s="807"/>
      <c r="DC432" s="807"/>
      <c r="DD432" s="807"/>
      <c r="DE432" s="807"/>
      <c r="DF432" s="807"/>
      <c r="DG432" s="807"/>
      <c r="DH432" s="807"/>
      <c r="DI432" s="807"/>
      <c r="DJ432" s="807"/>
      <c r="DK432" s="807"/>
      <c r="DL432" s="807"/>
      <c r="DM432" s="807"/>
      <c r="DN432" s="807"/>
      <c r="DO432" s="807"/>
      <c r="DP432" s="807"/>
      <c r="DQ432" s="808"/>
      <c r="DY432" s="809"/>
      <c r="DZ432" s="809"/>
      <c r="EA432" s="809"/>
      <c r="EE432" s="810"/>
      <c r="EF432" s="810"/>
      <c r="EG432" s="810"/>
      <c r="EH432" s="810"/>
      <c r="EI432" s="810"/>
      <c r="EJ432" s="810"/>
      <c r="EK432" s="810"/>
      <c r="EL432" s="810"/>
      <c r="EM432" s="810"/>
    </row>
    <row r="433" spans="2:143" ht="12" customHeight="1">
      <c r="B433" s="644"/>
      <c r="C433" s="3"/>
      <c r="D433" s="41" t="s">
        <v>242</v>
      </c>
      <c r="E433" s="42"/>
      <c r="F433" s="66">
        <f>1.32-(1*0.33)</f>
        <v>0.99</v>
      </c>
      <c r="G433" s="44"/>
      <c r="H433" s="45">
        <v>99</v>
      </c>
      <c r="I433" s="46">
        <f>F433*G432</f>
        <v>2.6136</v>
      </c>
      <c r="J433" s="47">
        <f t="shared" si="62"/>
        <v>50.12243648607285</v>
      </c>
      <c r="K433" s="855">
        <v>131</v>
      </c>
      <c r="L433" s="514"/>
      <c r="M433" s="797"/>
      <c r="N433" s="798" t="s">
        <v>180</v>
      </c>
      <c r="O433" s="799">
        <f t="shared" si="63"/>
        <v>0</v>
      </c>
      <c r="P433" s="848" t="s">
        <v>446</v>
      </c>
      <c r="Q433" s="844">
        <f t="shared" si="64"/>
        <v>0</v>
      </c>
      <c r="R433" s="845">
        <f t="shared" si="65"/>
        <v>0</v>
      </c>
      <c r="S433" s="846">
        <f t="shared" si="66"/>
        <v>0</v>
      </c>
      <c r="T433" s="847">
        <f t="shared" si="67"/>
        <v>0</v>
      </c>
      <c r="U433" s="49">
        <f t="shared" si="68"/>
        <v>0</v>
      </c>
      <c r="AR433" s="189"/>
      <c r="AS433" s="189"/>
      <c r="AT433" s="189"/>
      <c r="AU433" s="189"/>
      <c r="AY433" s="856"/>
      <c r="AZ433" s="856"/>
      <c r="BA433" s="856"/>
      <c r="BB433" s="856"/>
      <c r="BC433" s="856"/>
      <c r="BD433" s="856"/>
      <c r="BE433" s="856"/>
      <c r="BF433" s="189"/>
      <c r="BG433" s="189"/>
      <c r="BR433" s="810"/>
      <c r="BS433" s="810"/>
      <c r="BT433" s="809"/>
      <c r="BU433" s="809"/>
      <c r="BV433" s="809"/>
      <c r="BY433" s="814"/>
      <c r="BZ433" s="814"/>
      <c r="CA433" s="814"/>
      <c r="CB433" s="814"/>
      <c r="CC433" s="814"/>
      <c r="CD433" s="814"/>
      <c r="CE433" s="814"/>
      <c r="CF433" s="814"/>
      <c r="CG433" s="814"/>
      <c r="CH433" s="814"/>
      <c r="CI433" s="814"/>
      <c r="CJ433" s="814"/>
      <c r="CK433" s="814"/>
      <c r="CL433" s="814"/>
      <c r="CM433" s="814"/>
      <c r="CN433" s="814"/>
      <c r="CO433" s="815"/>
      <c r="DA433" s="807"/>
      <c r="DB433" s="807"/>
      <c r="DC433" s="807"/>
      <c r="DD433" s="807"/>
      <c r="DE433" s="807"/>
      <c r="DF433" s="807"/>
      <c r="DG433" s="807"/>
      <c r="DH433" s="807"/>
      <c r="DI433" s="807"/>
      <c r="DJ433" s="807"/>
      <c r="DK433" s="807"/>
      <c r="DL433" s="807"/>
      <c r="DM433" s="807"/>
      <c r="DN433" s="807"/>
      <c r="DO433" s="807"/>
      <c r="DP433" s="807"/>
      <c r="DQ433" s="808"/>
      <c r="DY433" s="809"/>
      <c r="DZ433" s="809"/>
      <c r="EA433" s="809"/>
      <c r="EE433" s="810"/>
      <c r="EF433" s="810"/>
      <c r="EG433" s="810"/>
      <c r="EH433" s="810"/>
      <c r="EI433" s="810"/>
      <c r="EJ433" s="810"/>
      <c r="EK433" s="810"/>
      <c r="EL433" s="810"/>
      <c r="EM433" s="810"/>
    </row>
    <row r="434" spans="2:143" ht="12" customHeight="1">
      <c r="B434" s="644"/>
      <c r="C434" s="3"/>
      <c r="D434" s="41" t="s">
        <v>243</v>
      </c>
      <c r="E434" s="42"/>
      <c r="F434" s="66">
        <f>1.32-(2*0.33)</f>
        <v>0.66</v>
      </c>
      <c r="G434" s="44"/>
      <c r="H434" s="45">
        <v>71</v>
      </c>
      <c r="I434" s="46">
        <f>F434*G432</f>
        <v>1.7424000000000002</v>
      </c>
      <c r="J434" s="47">
        <f t="shared" si="62"/>
        <v>53.948576675849395</v>
      </c>
      <c r="K434" s="855">
        <v>94</v>
      </c>
      <c r="L434" s="514"/>
      <c r="M434" s="797"/>
      <c r="N434" s="798" t="s">
        <v>180</v>
      </c>
      <c r="O434" s="799">
        <f t="shared" si="63"/>
        <v>0</v>
      </c>
      <c r="P434" s="848" t="s">
        <v>446</v>
      </c>
      <c r="Q434" s="844">
        <f t="shared" si="64"/>
        <v>0</v>
      </c>
      <c r="R434" s="845">
        <f t="shared" si="65"/>
        <v>0</v>
      </c>
      <c r="S434" s="846">
        <f t="shared" si="66"/>
        <v>0</v>
      </c>
      <c r="T434" s="847">
        <f t="shared" si="67"/>
        <v>0</v>
      </c>
      <c r="U434" s="49">
        <f t="shared" si="68"/>
        <v>0</v>
      </c>
      <c r="AR434" s="189"/>
      <c r="AS434" s="189"/>
      <c r="AT434" s="189"/>
      <c r="AU434" s="189"/>
      <c r="AY434" s="856"/>
      <c r="AZ434" s="856"/>
      <c r="BA434" s="856"/>
      <c r="BB434" s="856"/>
      <c r="BC434" s="856"/>
      <c r="BD434" s="856"/>
      <c r="BE434" s="856"/>
      <c r="BF434" s="189"/>
      <c r="BG434" s="189"/>
      <c r="BR434" s="810"/>
      <c r="BS434" s="810"/>
      <c r="BT434" s="809"/>
      <c r="BU434" s="809"/>
      <c r="BV434" s="809"/>
      <c r="BY434" s="814"/>
      <c r="BZ434" s="814"/>
      <c r="CA434" s="814"/>
      <c r="CB434" s="814"/>
      <c r="CC434" s="814"/>
      <c r="CD434" s="814"/>
      <c r="CE434" s="814"/>
      <c r="CF434" s="814"/>
      <c r="CG434" s="814"/>
      <c r="CH434" s="814"/>
      <c r="CI434" s="814"/>
      <c r="CJ434" s="814"/>
      <c r="CK434" s="814"/>
      <c r="CL434" s="814"/>
      <c r="CM434" s="814"/>
      <c r="CN434" s="814"/>
      <c r="CO434" s="815"/>
      <c r="DA434" s="807"/>
      <c r="DB434" s="807"/>
      <c r="DC434" s="807"/>
      <c r="DD434" s="807"/>
      <c r="DE434" s="807"/>
      <c r="DF434" s="807"/>
      <c r="DG434" s="807"/>
      <c r="DH434" s="807"/>
      <c r="DI434" s="807"/>
      <c r="DJ434" s="807"/>
      <c r="DK434" s="807"/>
      <c r="DL434" s="807"/>
      <c r="DM434" s="807"/>
      <c r="DN434" s="807"/>
      <c r="DO434" s="807"/>
      <c r="DP434" s="807"/>
      <c r="DQ434" s="808"/>
      <c r="DY434" s="809"/>
      <c r="DZ434" s="809"/>
      <c r="EA434" s="809"/>
      <c r="EE434" s="810"/>
      <c r="EF434" s="810"/>
      <c r="EG434" s="810"/>
      <c r="EH434" s="810"/>
      <c r="EI434" s="810"/>
      <c r="EJ434" s="810"/>
      <c r="EK434" s="810"/>
      <c r="EL434" s="810"/>
      <c r="EM434" s="810"/>
    </row>
    <row r="435" spans="2:143" ht="12" customHeight="1">
      <c r="B435" s="644"/>
      <c r="C435" s="40">
        <v>264</v>
      </c>
      <c r="D435" s="41" t="s">
        <v>244</v>
      </c>
      <c r="E435" s="42"/>
      <c r="F435" s="66">
        <f>1.32-(3*0.33)</f>
        <v>0.33000000000000007</v>
      </c>
      <c r="G435" s="44"/>
      <c r="H435" s="45">
        <v>40</v>
      </c>
      <c r="I435" s="46">
        <f>F435*G432</f>
        <v>0.8712000000000002</v>
      </c>
      <c r="J435" s="47">
        <f t="shared" si="62"/>
        <v>58.53994490358125</v>
      </c>
      <c r="K435" s="855">
        <v>51</v>
      </c>
      <c r="L435" s="514"/>
      <c r="M435" s="797"/>
      <c r="N435" s="798" t="s">
        <v>180</v>
      </c>
      <c r="O435" s="799">
        <f t="shared" si="63"/>
        <v>0</v>
      </c>
      <c r="P435" s="848" t="s">
        <v>446</v>
      </c>
      <c r="Q435" s="844">
        <f t="shared" si="64"/>
        <v>0</v>
      </c>
      <c r="R435" s="845">
        <f t="shared" si="65"/>
        <v>0</v>
      </c>
      <c r="S435" s="846">
        <f t="shared" si="66"/>
        <v>0</v>
      </c>
      <c r="T435" s="847">
        <f t="shared" si="67"/>
        <v>0</v>
      </c>
      <c r="U435" s="49">
        <f t="shared" si="68"/>
        <v>0</v>
      </c>
      <c r="AR435" s="189"/>
      <c r="AS435" s="189"/>
      <c r="AT435" s="189"/>
      <c r="AU435" s="189"/>
      <c r="AY435" s="856"/>
      <c r="AZ435" s="856"/>
      <c r="BA435" s="856"/>
      <c r="BB435" s="856"/>
      <c r="BC435" s="856"/>
      <c r="BD435" s="856"/>
      <c r="BE435" s="856"/>
      <c r="BF435" s="189"/>
      <c r="BG435" s="189"/>
      <c r="BR435" s="810"/>
      <c r="BS435" s="810"/>
      <c r="BT435" s="809"/>
      <c r="BU435" s="809"/>
      <c r="BV435" s="809"/>
      <c r="BY435" s="814"/>
      <c r="BZ435" s="814"/>
      <c r="CA435" s="814"/>
      <c r="CB435" s="814"/>
      <c r="CC435" s="814"/>
      <c r="CD435" s="814"/>
      <c r="CE435" s="814"/>
      <c r="CF435" s="814"/>
      <c r="CG435" s="814"/>
      <c r="CH435" s="814"/>
      <c r="CI435" s="814"/>
      <c r="CJ435" s="814"/>
      <c r="CK435" s="814"/>
      <c r="CL435" s="814"/>
      <c r="CM435" s="814"/>
      <c r="CN435" s="814"/>
      <c r="CO435" s="815"/>
      <c r="DA435" s="807"/>
      <c r="DB435" s="807"/>
      <c r="DC435" s="807"/>
      <c r="DD435" s="807"/>
      <c r="DE435" s="807"/>
      <c r="DF435" s="807"/>
      <c r="DG435" s="807"/>
      <c r="DH435" s="807"/>
      <c r="DI435" s="807"/>
      <c r="DJ435" s="807"/>
      <c r="DK435" s="807"/>
      <c r="DL435" s="807"/>
      <c r="DM435" s="807"/>
      <c r="DN435" s="807"/>
      <c r="DO435" s="807"/>
      <c r="DP435" s="807"/>
      <c r="DQ435" s="808"/>
      <c r="DY435" s="809"/>
      <c r="DZ435" s="809"/>
      <c r="EA435" s="809"/>
      <c r="EE435" s="810"/>
      <c r="EF435" s="810"/>
      <c r="EG435" s="810"/>
      <c r="EH435" s="810"/>
      <c r="EI435" s="810"/>
      <c r="EJ435" s="810"/>
      <c r="EK435" s="810"/>
      <c r="EL435" s="810"/>
      <c r="EM435" s="810"/>
    </row>
    <row r="436" spans="2:143" ht="12" customHeight="1">
      <c r="B436" s="644"/>
      <c r="C436" s="5"/>
      <c r="D436" s="41" t="s">
        <v>534</v>
      </c>
      <c r="E436" s="42">
        <v>21</v>
      </c>
      <c r="F436" s="66">
        <f>1.32-(1*0.33)</f>
        <v>0.99</v>
      </c>
      <c r="G436" s="71">
        <v>3.3</v>
      </c>
      <c r="H436" s="45">
        <v>122</v>
      </c>
      <c r="I436" s="44">
        <f>F436*G436</f>
        <v>3.267</v>
      </c>
      <c r="J436" s="47">
        <f t="shared" si="62"/>
        <v>48.362411998775634</v>
      </c>
      <c r="K436" s="796">
        <v>158</v>
      </c>
      <c r="L436" s="514"/>
      <c r="M436" s="797"/>
      <c r="N436" s="798" t="s">
        <v>180</v>
      </c>
      <c r="O436" s="799">
        <f t="shared" si="63"/>
        <v>0</v>
      </c>
      <c r="P436" s="848" t="s">
        <v>446</v>
      </c>
      <c r="Q436" s="844">
        <f t="shared" si="64"/>
        <v>0</v>
      </c>
      <c r="R436" s="845">
        <f t="shared" si="65"/>
        <v>0</v>
      </c>
      <c r="S436" s="846">
        <f t="shared" si="66"/>
        <v>0</v>
      </c>
      <c r="T436" s="847">
        <f t="shared" si="67"/>
        <v>0</v>
      </c>
      <c r="U436" s="49">
        <f t="shared" si="68"/>
        <v>0</v>
      </c>
      <c r="AR436" s="189"/>
      <c r="AS436" s="189"/>
      <c r="AT436" s="189"/>
      <c r="AU436" s="189"/>
      <c r="AY436" s="811"/>
      <c r="AZ436" s="811"/>
      <c r="BA436" s="811"/>
      <c r="BB436" s="811"/>
      <c r="BC436" s="811"/>
      <c r="BD436" s="811"/>
      <c r="BE436" s="811"/>
      <c r="BF436" s="189"/>
      <c r="BG436" s="189"/>
      <c r="BR436" s="810"/>
      <c r="BS436" s="810"/>
      <c r="BT436" s="809"/>
      <c r="BU436" s="809"/>
      <c r="BV436" s="809"/>
      <c r="BY436" s="814"/>
      <c r="BZ436" s="814"/>
      <c r="CA436" s="814"/>
      <c r="CB436" s="814"/>
      <c r="CC436" s="814"/>
      <c r="CD436" s="814"/>
      <c r="CE436" s="814"/>
      <c r="CF436" s="814"/>
      <c r="CG436" s="814"/>
      <c r="CH436" s="814"/>
      <c r="CI436" s="814"/>
      <c r="CJ436" s="814"/>
      <c r="CK436" s="814"/>
      <c r="CL436" s="814"/>
      <c r="CM436" s="814"/>
      <c r="CN436" s="814"/>
      <c r="CO436" s="815"/>
      <c r="DA436" s="807"/>
      <c r="DB436" s="807"/>
      <c r="DC436" s="807"/>
      <c r="DD436" s="807"/>
      <c r="DE436" s="807"/>
      <c r="DF436" s="807"/>
      <c r="DG436" s="807"/>
      <c r="DH436" s="807"/>
      <c r="DI436" s="807"/>
      <c r="DJ436" s="807"/>
      <c r="DK436" s="807"/>
      <c r="DL436" s="807"/>
      <c r="DM436" s="807"/>
      <c r="DN436" s="807"/>
      <c r="DO436" s="807"/>
      <c r="DP436" s="807"/>
      <c r="DQ436" s="808"/>
      <c r="DY436" s="809"/>
      <c r="DZ436" s="809"/>
      <c r="EA436" s="809"/>
      <c r="EE436" s="810"/>
      <c r="EF436" s="810"/>
      <c r="EG436" s="810"/>
      <c r="EH436" s="810"/>
      <c r="EI436" s="810"/>
      <c r="EJ436" s="810"/>
      <c r="EK436" s="810"/>
      <c r="EL436" s="810"/>
      <c r="EM436" s="810"/>
    </row>
    <row r="437" spans="2:143" ht="12" customHeight="1">
      <c r="B437" s="644"/>
      <c r="C437" s="5"/>
      <c r="D437" s="41" t="s">
        <v>532</v>
      </c>
      <c r="E437" s="42"/>
      <c r="F437" s="66">
        <f>1.32-(2*0.33)</f>
        <v>0.66</v>
      </c>
      <c r="G437" s="71"/>
      <c r="H437" s="45">
        <v>88</v>
      </c>
      <c r="I437" s="44">
        <f>F437*G436</f>
        <v>2.178</v>
      </c>
      <c r="J437" s="47">
        <f t="shared" si="62"/>
        <v>51.882460973370065</v>
      </c>
      <c r="K437" s="796">
        <v>113</v>
      </c>
      <c r="L437" s="514"/>
      <c r="M437" s="797"/>
      <c r="N437" s="798" t="s">
        <v>180</v>
      </c>
      <c r="O437" s="799">
        <f t="shared" si="63"/>
        <v>0</v>
      </c>
      <c r="P437" s="848" t="s">
        <v>446</v>
      </c>
      <c r="Q437" s="844">
        <f t="shared" si="64"/>
        <v>0</v>
      </c>
      <c r="R437" s="845">
        <f t="shared" si="65"/>
        <v>0</v>
      </c>
      <c r="S437" s="846">
        <f t="shared" si="66"/>
        <v>0</v>
      </c>
      <c r="T437" s="847">
        <f t="shared" si="67"/>
        <v>0</v>
      </c>
      <c r="U437" s="49">
        <f t="shared" si="68"/>
        <v>0</v>
      </c>
      <c r="AR437" s="189"/>
      <c r="AS437" s="189"/>
      <c r="AT437" s="189"/>
      <c r="AU437" s="189"/>
      <c r="AY437" s="811"/>
      <c r="AZ437" s="811"/>
      <c r="BA437" s="811"/>
      <c r="BB437" s="811"/>
      <c r="BC437" s="811"/>
      <c r="BD437" s="811"/>
      <c r="BE437" s="811"/>
      <c r="BF437" s="189"/>
      <c r="BG437" s="189"/>
      <c r="BR437" s="810"/>
      <c r="BS437" s="810"/>
      <c r="BT437" s="809"/>
      <c r="BU437" s="809"/>
      <c r="BV437" s="809"/>
      <c r="BY437" s="814"/>
      <c r="BZ437" s="814"/>
      <c r="CA437" s="814"/>
      <c r="CB437" s="814"/>
      <c r="CC437" s="814"/>
      <c r="CD437" s="814"/>
      <c r="CE437" s="814"/>
      <c r="CF437" s="814"/>
      <c r="CG437" s="814"/>
      <c r="CH437" s="814"/>
      <c r="CI437" s="814"/>
      <c r="CJ437" s="814"/>
      <c r="CK437" s="814"/>
      <c r="CL437" s="814"/>
      <c r="CM437" s="814"/>
      <c r="CN437" s="814"/>
      <c r="CO437" s="815"/>
      <c r="DA437" s="807"/>
      <c r="DB437" s="807"/>
      <c r="DC437" s="807"/>
      <c r="DD437" s="807"/>
      <c r="DE437" s="807"/>
      <c r="DF437" s="807"/>
      <c r="DG437" s="807"/>
      <c r="DH437" s="807"/>
      <c r="DI437" s="807"/>
      <c r="DJ437" s="807"/>
      <c r="DK437" s="807"/>
      <c r="DL437" s="807"/>
      <c r="DM437" s="807"/>
      <c r="DN437" s="807"/>
      <c r="DO437" s="807"/>
      <c r="DP437" s="807"/>
      <c r="DQ437" s="808"/>
      <c r="DY437" s="809"/>
      <c r="DZ437" s="809"/>
      <c r="EA437" s="809"/>
      <c r="EE437" s="810"/>
      <c r="EF437" s="810"/>
      <c r="EG437" s="810"/>
      <c r="EH437" s="810"/>
      <c r="EI437" s="810"/>
      <c r="EJ437" s="810"/>
      <c r="EK437" s="810"/>
      <c r="EL437" s="810"/>
      <c r="EM437" s="810"/>
    </row>
    <row r="438" spans="2:143" ht="12" customHeight="1">
      <c r="B438" s="644"/>
      <c r="C438" s="40">
        <v>330</v>
      </c>
      <c r="D438" s="41" t="s">
        <v>533</v>
      </c>
      <c r="E438" s="42"/>
      <c r="F438" s="66">
        <f>1.32-(3*0.33)</f>
        <v>0.33000000000000007</v>
      </c>
      <c r="G438" s="71"/>
      <c r="H438" s="45">
        <v>49</v>
      </c>
      <c r="I438" s="44">
        <f>F438*G436</f>
        <v>1.0890000000000002</v>
      </c>
      <c r="J438" s="47">
        <f t="shared" si="62"/>
        <v>57.851239669421474</v>
      </c>
      <c r="K438" s="796">
        <v>63</v>
      </c>
      <c r="L438" s="514"/>
      <c r="M438" s="797"/>
      <c r="N438" s="798" t="s">
        <v>180</v>
      </c>
      <c r="O438" s="799">
        <f t="shared" si="63"/>
        <v>0</v>
      </c>
      <c r="P438" s="848" t="s">
        <v>446</v>
      </c>
      <c r="Q438" s="844">
        <f t="shared" si="64"/>
        <v>0</v>
      </c>
      <c r="R438" s="845">
        <f t="shared" si="65"/>
        <v>0</v>
      </c>
      <c r="S438" s="846">
        <f t="shared" si="66"/>
        <v>0</v>
      </c>
      <c r="T438" s="847">
        <f t="shared" si="67"/>
        <v>0</v>
      </c>
      <c r="U438" s="49">
        <f t="shared" si="68"/>
        <v>0</v>
      </c>
      <c r="AR438" s="189"/>
      <c r="AS438" s="189"/>
      <c r="AT438" s="189"/>
      <c r="AU438" s="189"/>
      <c r="AY438" s="811"/>
      <c r="AZ438" s="811"/>
      <c r="BA438" s="811"/>
      <c r="BB438" s="811"/>
      <c r="BC438" s="811"/>
      <c r="BD438" s="811"/>
      <c r="BE438" s="811"/>
      <c r="BF438" s="189"/>
      <c r="BG438" s="189"/>
      <c r="BR438" s="810"/>
      <c r="BS438" s="810"/>
      <c r="BT438" s="809"/>
      <c r="BU438" s="809"/>
      <c r="BV438" s="809"/>
      <c r="BY438" s="814"/>
      <c r="BZ438" s="814"/>
      <c r="CA438" s="814"/>
      <c r="CB438" s="814"/>
      <c r="CC438" s="814"/>
      <c r="CD438" s="814"/>
      <c r="CE438" s="814"/>
      <c r="CF438" s="814"/>
      <c r="CG438" s="814"/>
      <c r="CH438" s="814"/>
      <c r="CI438" s="814"/>
      <c r="CJ438" s="814"/>
      <c r="CK438" s="814"/>
      <c r="CL438" s="814"/>
      <c r="CM438" s="814"/>
      <c r="CN438" s="814"/>
      <c r="CO438" s="815"/>
      <c r="DA438" s="807"/>
      <c r="DB438" s="807"/>
      <c r="DC438" s="807"/>
      <c r="DD438" s="807"/>
      <c r="DE438" s="807"/>
      <c r="DF438" s="807"/>
      <c r="DG438" s="807"/>
      <c r="DH438" s="807"/>
      <c r="DI438" s="807"/>
      <c r="DJ438" s="807"/>
      <c r="DK438" s="807"/>
      <c r="DL438" s="807"/>
      <c r="DM438" s="807"/>
      <c r="DN438" s="807"/>
      <c r="DO438" s="807"/>
      <c r="DP438" s="807"/>
      <c r="DQ438" s="808"/>
      <c r="DY438" s="809"/>
      <c r="DZ438" s="809"/>
      <c r="EA438" s="809"/>
      <c r="EE438" s="810"/>
      <c r="EF438" s="810"/>
      <c r="EG438" s="810"/>
      <c r="EH438" s="810"/>
      <c r="EI438" s="810"/>
      <c r="EJ438" s="810"/>
      <c r="EK438" s="810"/>
      <c r="EL438" s="810"/>
      <c r="EM438" s="810"/>
    </row>
    <row r="439" spans="2:143" ht="12" customHeight="1">
      <c r="B439" s="644"/>
      <c r="C439" s="3"/>
      <c r="D439" s="41" t="s">
        <v>245</v>
      </c>
      <c r="E439" s="42">
        <v>21</v>
      </c>
      <c r="F439" s="66">
        <f>1.32-(1*0.33)</f>
        <v>0.99</v>
      </c>
      <c r="G439" s="44">
        <v>3.96</v>
      </c>
      <c r="H439" s="45">
        <v>144</v>
      </c>
      <c r="I439" s="46">
        <f>F439*G439</f>
        <v>3.9204</v>
      </c>
      <c r="J439" s="47">
        <f t="shared" si="62"/>
        <v>46.93398632792572</v>
      </c>
      <c r="K439" s="796">
        <v>184</v>
      </c>
      <c r="L439" s="514"/>
      <c r="M439" s="797"/>
      <c r="N439" s="798" t="s">
        <v>180</v>
      </c>
      <c r="O439" s="799">
        <f t="shared" si="63"/>
        <v>0</v>
      </c>
      <c r="P439" s="848" t="s">
        <v>446</v>
      </c>
      <c r="Q439" s="844">
        <f t="shared" si="64"/>
        <v>0</v>
      </c>
      <c r="R439" s="845">
        <f t="shared" si="65"/>
        <v>0</v>
      </c>
      <c r="S439" s="846">
        <f t="shared" si="66"/>
        <v>0</v>
      </c>
      <c r="T439" s="847">
        <f t="shared" si="67"/>
        <v>0</v>
      </c>
      <c r="U439" s="49">
        <f t="shared" si="68"/>
        <v>0</v>
      </c>
      <c r="AR439" s="189"/>
      <c r="AS439" s="189"/>
      <c r="AT439" s="189"/>
      <c r="AU439" s="189"/>
      <c r="AY439" s="811"/>
      <c r="AZ439" s="811"/>
      <c r="BA439" s="811"/>
      <c r="BB439" s="811"/>
      <c r="BC439" s="811"/>
      <c r="BD439" s="811"/>
      <c r="BE439" s="811"/>
      <c r="BF439" s="189"/>
      <c r="BG439" s="189"/>
      <c r="BR439" s="810"/>
      <c r="BS439" s="810"/>
      <c r="BT439" s="809"/>
      <c r="BU439" s="809"/>
      <c r="BV439" s="809"/>
      <c r="BY439" s="814"/>
      <c r="BZ439" s="814"/>
      <c r="CA439" s="814"/>
      <c r="CB439" s="814"/>
      <c r="CC439" s="814"/>
      <c r="CD439" s="814"/>
      <c r="CE439" s="814"/>
      <c r="CF439" s="814"/>
      <c r="CG439" s="814"/>
      <c r="CH439" s="814"/>
      <c r="CI439" s="814"/>
      <c r="CJ439" s="814"/>
      <c r="CK439" s="814"/>
      <c r="CL439" s="814"/>
      <c r="CM439" s="814"/>
      <c r="CN439" s="814"/>
      <c r="CO439" s="815"/>
      <c r="DA439" s="807"/>
      <c r="DB439" s="807"/>
      <c r="DC439" s="807"/>
      <c r="DD439" s="807"/>
      <c r="DE439" s="807"/>
      <c r="DF439" s="807"/>
      <c r="DG439" s="807"/>
      <c r="DH439" s="807"/>
      <c r="DI439" s="807"/>
      <c r="DJ439" s="807"/>
      <c r="DK439" s="807"/>
      <c r="DL439" s="807"/>
      <c r="DM439" s="807"/>
      <c r="DN439" s="807"/>
      <c r="DO439" s="807"/>
      <c r="DP439" s="807"/>
      <c r="DQ439" s="808"/>
      <c r="DY439" s="809"/>
      <c r="DZ439" s="809"/>
      <c r="EA439" s="809"/>
      <c r="EE439" s="810"/>
      <c r="EF439" s="810"/>
      <c r="EG439" s="810"/>
      <c r="EH439" s="810"/>
      <c r="EI439" s="810"/>
      <c r="EJ439" s="810"/>
      <c r="EK439" s="810"/>
      <c r="EL439" s="810"/>
      <c r="EM439" s="810"/>
    </row>
    <row r="440" spans="2:143" ht="12" customHeight="1">
      <c r="B440" s="644"/>
      <c r="C440" s="3"/>
      <c r="D440" s="41" t="s">
        <v>246</v>
      </c>
      <c r="E440" s="42"/>
      <c r="F440" s="66">
        <f>1.32-(2*0.33)</f>
        <v>0.66</v>
      </c>
      <c r="G440" s="44"/>
      <c r="H440" s="45">
        <v>104</v>
      </c>
      <c r="I440" s="46">
        <f>F440*G439</f>
        <v>2.6136</v>
      </c>
      <c r="J440" s="47">
        <f t="shared" si="62"/>
        <v>50.505050505050505</v>
      </c>
      <c r="K440" s="796">
        <v>132</v>
      </c>
      <c r="L440" s="514"/>
      <c r="M440" s="797"/>
      <c r="N440" s="798" t="s">
        <v>180</v>
      </c>
      <c r="O440" s="799">
        <f t="shared" si="63"/>
        <v>0</v>
      </c>
      <c r="P440" s="848" t="s">
        <v>446</v>
      </c>
      <c r="Q440" s="844">
        <f t="shared" si="64"/>
        <v>0</v>
      </c>
      <c r="R440" s="845">
        <f t="shared" si="65"/>
        <v>0</v>
      </c>
      <c r="S440" s="846">
        <f t="shared" si="66"/>
        <v>0</v>
      </c>
      <c r="T440" s="847">
        <f t="shared" si="67"/>
        <v>0</v>
      </c>
      <c r="U440" s="49">
        <f t="shared" si="68"/>
        <v>0</v>
      </c>
      <c r="AR440" s="189"/>
      <c r="AS440" s="189"/>
      <c r="AT440" s="189"/>
      <c r="AU440" s="189"/>
      <c r="AY440" s="811"/>
      <c r="AZ440" s="811"/>
      <c r="BA440" s="811"/>
      <c r="BB440" s="811"/>
      <c r="BC440" s="811"/>
      <c r="BD440" s="811"/>
      <c r="BE440" s="811"/>
      <c r="BF440" s="189"/>
      <c r="BG440" s="189"/>
      <c r="BR440" s="810"/>
      <c r="BS440" s="810"/>
      <c r="BT440" s="809"/>
      <c r="BU440" s="809"/>
      <c r="BV440" s="809"/>
      <c r="BY440" s="814"/>
      <c r="BZ440" s="814"/>
      <c r="CA440" s="814"/>
      <c r="CB440" s="814"/>
      <c r="CC440" s="814"/>
      <c r="CD440" s="814"/>
      <c r="CE440" s="814"/>
      <c r="CF440" s="814"/>
      <c r="CG440" s="814"/>
      <c r="CH440" s="814"/>
      <c r="CI440" s="814"/>
      <c r="CJ440" s="814"/>
      <c r="CK440" s="814"/>
      <c r="CL440" s="814"/>
      <c r="CM440" s="814"/>
      <c r="CN440" s="814"/>
      <c r="CO440" s="815"/>
      <c r="DA440" s="807"/>
      <c r="DB440" s="807"/>
      <c r="DC440" s="807"/>
      <c r="DD440" s="807"/>
      <c r="DE440" s="807"/>
      <c r="DF440" s="807"/>
      <c r="DG440" s="807"/>
      <c r="DH440" s="807"/>
      <c r="DI440" s="807"/>
      <c r="DJ440" s="807"/>
      <c r="DK440" s="807"/>
      <c r="DL440" s="807"/>
      <c r="DM440" s="807"/>
      <c r="DN440" s="807"/>
      <c r="DO440" s="807"/>
      <c r="DP440" s="807"/>
      <c r="DQ440" s="808"/>
      <c r="DY440" s="809"/>
      <c r="DZ440" s="809"/>
      <c r="EA440" s="809"/>
      <c r="EE440" s="810"/>
      <c r="EF440" s="810"/>
      <c r="EG440" s="810"/>
      <c r="EH440" s="810"/>
      <c r="EI440" s="810"/>
      <c r="EJ440" s="810"/>
      <c r="EK440" s="810"/>
      <c r="EL440" s="810"/>
      <c r="EM440" s="810"/>
    </row>
    <row r="441" spans="2:143" ht="12" customHeight="1">
      <c r="B441" s="644"/>
      <c r="C441" s="40">
        <v>396</v>
      </c>
      <c r="D441" s="41" t="s">
        <v>247</v>
      </c>
      <c r="E441" s="42"/>
      <c r="F441" s="66">
        <f>1.32-(3*0.33)</f>
        <v>0.33000000000000007</v>
      </c>
      <c r="G441" s="44"/>
      <c r="H441" s="45">
        <v>58</v>
      </c>
      <c r="I441" s="46">
        <f>F441*G439</f>
        <v>1.3068000000000002</v>
      </c>
      <c r="J441" s="47">
        <f t="shared" si="62"/>
        <v>55.09641873278236</v>
      </c>
      <c r="K441" s="796">
        <v>72</v>
      </c>
      <c r="L441" s="514"/>
      <c r="M441" s="797"/>
      <c r="N441" s="798" t="s">
        <v>180</v>
      </c>
      <c r="O441" s="799">
        <f t="shared" si="63"/>
        <v>0</v>
      </c>
      <c r="P441" s="848" t="s">
        <v>446</v>
      </c>
      <c r="Q441" s="844">
        <f t="shared" si="64"/>
        <v>0</v>
      </c>
      <c r="R441" s="845">
        <f t="shared" si="65"/>
        <v>0</v>
      </c>
      <c r="S441" s="846">
        <f t="shared" si="66"/>
        <v>0</v>
      </c>
      <c r="T441" s="847">
        <f t="shared" si="67"/>
        <v>0</v>
      </c>
      <c r="U441" s="49">
        <f t="shared" si="68"/>
        <v>0</v>
      </c>
      <c r="AR441" s="189"/>
      <c r="AS441" s="189"/>
      <c r="AT441" s="189"/>
      <c r="AU441" s="189"/>
      <c r="AY441" s="811"/>
      <c r="AZ441" s="811"/>
      <c r="BA441" s="811"/>
      <c r="BB441" s="811"/>
      <c r="BC441" s="811"/>
      <c r="BD441" s="811"/>
      <c r="BE441" s="811"/>
      <c r="BF441" s="189"/>
      <c r="BG441" s="189"/>
      <c r="BR441" s="810"/>
      <c r="BS441" s="810"/>
      <c r="BT441" s="809"/>
      <c r="BU441" s="809"/>
      <c r="BV441" s="809"/>
      <c r="BY441" s="814"/>
      <c r="BZ441" s="814"/>
      <c r="CA441" s="814"/>
      <c r="CB441" s="814"/>
      <c r="CC441" s="814"/>
      <c r="CD441" s="814"/>
      <c r="CE441" s="814"/>
      <c r="CF441" s="814"/>
      <c r="CG441" s="814"/>
      <c r="CH441" s="814"/>
      <c r="CI441" s="814"/>
      <c r="CJ441" s="814"/>
      <c r="CK441" s="814"/>
      <c r="CL441" s="814"/>
      <c r="CM441" s="814"/>
      <c r="CN441" s="814"/>
      <c r="CO441" s="815"/>
      <c r="DA441" s="807"/>
      <c r="DB441" s="807"/>
      <c r="DC441" s="807"/>
      <c r="DD441" s="807"/>
      <c r="DE441" s="807"/>
      <c r="DF441" s="807"/>
      <c r="DG441" s="807"/>
      <c r="DH441" s="807"/>
      <c r="DI441" s="807"/>
      <c r="DJ441" s="807"/>
      <c r="DK441" s="807"/>
      <c r="DL441" s="807"/>
      <c r="DM441" s="807"/>
      <c r="DN441" s="807"/>
      <c r="DO441" s="807"/>
      <c r="DP441" s="807"/>
      <c r="DQ441" s="808"/>
      <c r="DY441" s="809"/>
      <c r="DZ441" s="809"/>
      <c r="EA441" s="809"/>
      <c r="EE441" s="810"/>
      <c r="EF441" s="810"/>
      <c r="EG441" s="810"/>
      <c r="EH441" s="810"/>
      <c r="EI441" s="810"/>
      <c r="EJ441" s="810"/>
      <c r="EK441" s="810"/>
      <c r="EL441" s="810"/>
      <c r="EM441" s="810"/>
    </row>
    <row r="442" spans="2:143" ht="12" customHeight="1">
      <c r="B442" s="644"/>
      <c r="C442" s="40"/>
      <c r="D442" s="41" t="s">
        <v>559</v>
      </c>
      <c r="E442" s="42">
        <v>21</v>
      </c>
      <c r="F442" s="66">
        <v>0.66</v>
      </c>
      <c r="G442" s="71">
        <v>4.62</v>
      </c>
      <c r="H442" s="45">
        <v>121</v>
      </c>
      <c r="I442" s="44">
        <f>F442*G442</f>
        <v>3.0492000000000004</v>
      </c>
      <c r="J442" s="47">
        <f t="shared" si="62"/>
        <v>48.537321264593984</v>
      </c>
      <c r="K442" s="796">
        <v>148</v>
      </c>
      <c r="L442" s="514"/>
      <c r="M442" s="797"/>
      <c r="N442" s="798" t="s">
        <v>180</v>
      </c>
      <c r="O442" s="799">
        <f t="shared" si="63"/>
        <v>0</v>
      </c>
      <c r="P442" s="848" t="s">
        <v>446</v>
      </c>
      <c r="Q442" s="844">
        <f t="shared" si="64"/>
        <v>0</v>
      </c>
      <c r="R442" s="845">
        <f t="shared" si="65"/>
        <v>0</v>
      </c>
      <c r="S442" s="846">
        <f t="shared" si="66"/>
        <v>0</v>
      </c>
      <c r="T442" s="847">
        <f t="shared" si="67"/>
        <v>0</v>
      </c>
      <c r="U442" s="49">
        <f t="shared" si="68"/>
        <v>0</v>
      </c>
      <c r="AR442" s="189"/>
      <c r="AS442" s="189"/>
      <c r="AT442" s="189"/>
      <c r="AU442" s="189"/>
      <c r="AY442" s="811"/>
      <c r="AZ442" s="811"/>
      <c r="BA442" s="811"/>
      <c r="BB442" s="811"/>
      <c r="BC442" s="811"/>
      <c r="BD442" s="811"/>
      <c r="BE442" s="811"/>
      <c r="BF442" s="189"/>
      <c r="BG442" s="189"/>
      <c r="BR442" s="810"/>
      <c r="BS442" s="810"/>
      <c r="BT442" s="809"/>
      <c r="BU442" s="809"/>
      <c r="BV442" s="809"/>
      <c r="BY442" s="814"/>
      <c r="BZ442" s="814"/>
      <c r="CA442" s="814"/>
      <c r="CB442" s="814"/>
      <c r="CC442" s="814"/>
      <c r="CD442" s="814"/>
      <c r="CE442" s="814"/>
      <c r="CF442" s="814"/>
      <c r="CG442" s="814"/>
      <c r="CH442" s="814"/>
      <c r="CI442" s="814"/>
      <c r="CJ442" s="814"/>
      <c r="CK442" s="814"/>
      <c r="CL442" s="814"/>
      <c r="CM442" s="814"/>
      <c r="CN442" s="814"/>
      <c r="CO442" s="815"/>
      <c r="DA442" s="807"/>
      <c r="DB442" s="807"/>
      <c r="DC442" s="807"/>
      <c r="DD442" s="807"/>
      <c r="DE442" s="807"/>
      <c r="DF442" s="807"/>
      <c r="DG442" s="807"/>
      <c r="DH442" s="807"/>
      <c r="DI442" s="807"/>
      <c r="DJ442" s="807"/>
      <c r="DK442" s="807"/>
      <c r="DL442" s="807"/>
      <c r="DM442" s="807"/>
      <c r="DN442" s="807"/>
      <c r="DO442" s="807"/>
      <c r="DP442" s="807"/>
      <c r="DQ442" s="808"/>
      <c r="DY442" s="809"/>
      <c r="DZ442" s="809"/>
      <c r="EA442" s="809"/>
      <c r="EE442" s="810"/>
      <c r="EF442" s="810"/>
      <c r="EG442" s="810"/>
      <c r="EH442" s="810"/>
      <c r="EI442" s="810"/>
      <c r="EJ442" s="810"/>
      <c r="EK442" s="810"/>
      <c r="EL442" s="810"/>
      <c r="EM442" s="810"/>
    </row>
    <row r="443" spans="2:143" ht="12" customHeight="1">
      <c r="B443" s="644"/>
      <c r="C443" s="40">
        <v>462</v>
      </c>
      <c r="D443" s="41" t="s">
        <v>560</v>
      </c>
      <c r="E443" s="42"/>
      <c r="F443" s="66">
        <v>0.33</v>
      </c>
      <c r="G443" s="71"/>
      <c r="H443" s="45">
        <v>68</v>
      </c>
      <c r="I443" s="44">
        <f>F443*G442</f>
        <v>1.5246000000000002</v>
      </c>
      <c r="J443" s="47">
        <f t="shared" si="62"/>
        <v>54.440508985963525</v>
      </c>
      <c r="K443" s="796">
        <v>83</v>
      </c>
      <c r="L443" s="514"/>
      <c r="M443" s="797"/>
      <c r="N443" s="798" t="s">
        <v>180</v>
      </c>
      <c r="O443" s="799">
        <f t="shared" si="63"/>
        <v>0</v>
      </c>
      <c r="P443" s="848" t="s">
        <v>446</v>
      </c>
      <c r="Q443" s="844">
        <f t="shared" si="64"/>
        <v>0</v>
      </c>
      <c r="R443" s="845">
        <f t="shared" si="65"/>
        <v>0</v>
      </c>
      <c r="S443" s="846">
        <f t="shared" si="66"/>
        <v>0</v>
      </c>
      <c r="T443" s="847">
        <f t="shared" si="67"/>
        <v>0</v>
      </c>
      <c r="U443" s="49">
        <f t="shared" si="68"/>
        <v>0</v>
      </c>
      <c r="AR443" s="189"/>
      <c r="AS443" s="189"/>
      <c r="AT443" s="189"/>
      <c r="AU443" s="189"/>
      <c r="AY443" s="811"/>
      <c r="AZ443" s="811"/>
      <c r="BA443" s="811"/>
      <c r="BB443" s="811"/>
      <c r="BC443" s="811"/>
      <c r="BD443" s="811"/>
      <c r="BE443" s="811"/>
      <c r="BF443" s="189"/>
      <c r="BG443" s="189"/>
      <c r="BR443" s="810"/>
      <c r="BS443" s="810"/>
      <c r="BT443" s="809"/>
      <c r="BU443" s="809"/>
      <c r="BV443" s="809"/>
      <c r="BY443" s="814"/>
      <c r="BZ443" s="814"/>
      <c r="CA443" s="814"/>
      <c r="CB443" s="814"/>
      <c r="CC443" s="814"/>
      <c r="CD443" s="814"/>
      <c r="CE443" s="814"/>
      <c r="CF443" s="814"/>
      <c r="CG443" s="814"/>
      <c r="CH443" s="814"/>
      <c r="CI443" s="814"/>
      <c r="CJ443" s="814"/>
      <c r="CK443" s="814"/>
      <c r="CL443" s="814"/>
      <c r="CM443" s="814"/>
      <c r="CN443" s="814"/>
      <c r="CO443" s="815"/>
      <c r="DA443" s="807"/>
      <c r="DB443" s="807"/>
      <c r="DC443" s="807"/>
      <c r="DD443" s="807"/>
      <c r="DE443" s="807"/>
      <c r="DF443" s="807"/>
      <c r="DG443" s="807"/>
      <c r="DH443" s="807"/>
      <c r="DI443" s="807"/>
      <c r="DJ443" s="807"/>
      <c r="DK443" s="807"/>
      <c r="DL443" s="807"/>
      <c r="DM443" s="807"/>
      <c r="DN443" s="807"/>
      <c r="DO443" s="807"/>
      <c r="DP443" s="807"/>
      <c r="DQ443" s="808"/>
      <c r="DY443" s="809"/>
      <c r="DZ443" s="809"/>
      <c r="EA443" s="809"/>
      <c r="EE443" s="810"/>
      <c r="EF443" s="810"/>
      <c r="EG443" s="810"/>
      <c r="EH443" s="810"/>
      <c r="EI443" s="810"/>
      <c r="EJ443" s="810"/>
      <c r="EK443" s="810"/>
      <c r="EL443" s="810"/>
      <c r="EM443" s="810"/>
    </row>
    <row r="444" spans="2:143" ht="12" customHeight="1">
      <c r="B444" s="644"/>
      <c r="C444" s="3"/>
      <c r="D444" s="41" t="s">
        <v>248</v>
      </c>
      <c r="E444" s="42">
        <v>21</v>
      </c>
      <c r="F444" s="66">
        <f>1.32-(2*0.33)</f>
        <v>0.66</v>
      </c>
      <c r="G444" s="44">
        <v>5.28</v>
      </c>
      <c r="H444" s="45">
        <v>137</v>
      </c>
      <c r="I444" s="46">
        <f>F444*G444</f>
        <v>3.4848000000000003</v>
      </c>
      <c r="J444" s="47">
        <f t="shared" si="62"/>
        <v>47.92240587695132</v>
      </c>
      <c r="K444" s="796">
        <v>167</v>
      </c>
      <c r="L444" s="514"/>
      <c r="M444" s="797"/>
      <c r="N444" s="798" t="s">
        <v>180</v>
      </c>
      <c r="O444" s="799">
        <f t="shared" si="63"/>
        <v>0</v>
      </c>
      <c r="P444" s="848" t="s">
        <v>446</v>
      </c>
      <c r="Q444" s="857">
        <f t="shared" si="64"/>
        <v>0</v>
      </c>
      <c r="R444" s="845">
        <f t="shared" si="65"/>
        <v>0</v>
      </c>
      <c r="S444" s="858">
        <f t="shared" si="66"/>
        <v>0</v>
      </c>
      <c r="T444" s="847">
        <f t="shared" si="67"/>
        <v>0</v>
      </c>
      <c r="U444" s="49">
        <f t="shared" si="68"/>
        <v>0</v>
      </c>
      <c r="AR444" s="189"/>
      <c r="AS444" s="189"/>
      <c r="AT444" s="189"/>
      <c r="AU444" s="189"/>
      <c r="AY444" s="811"/>
      <c r="AZ444" s="811"/>
      <c r="BA444" s="811"/>
      <c r="BB444" s="811"/>
      <c r="BC444" s="811"/>
      <c r="BD444" s="811"/>
      <c r="BE444" s="811"/>
      <c r="BF444" s="189"/>
      <c r="BG444" s="189"/>
      <c r="BR444" s="810"/>
      <c r="BS444" s="810"/>
      <c r="BT444" s="809"/>
      <c r="BU444" s="809"/>
      <c r="BV444" s="809"/>
      <c r="BY444" s="814"/>
      <c r="BZ444" s="814"/>
      <c r="CA444" s="814"/>
      <c r="CB444" s="814"/>
      <c r="CC444" s="814"/>
      <c r="CD444" s="814"/>
      <c r="CE444" s="814"/>
      <c r="CF444" s="814"/>
      <c r="CG444" s="814"/>
      <c r="CH444" s="814"/>
      <c r="CI444" s="814"/>
      <c r="CJ444" s="814"/>
      <c r="CK444" s="814"/>
      <c r="CL444" s="814"/>
      <c r="CM444" s="814"/>
      <c r="CN444" s="814"/>
      <c r="CO444" s="815"/>
      <c r="DA444" s="807"/>
      <c r="DB444" s="807"/>
      <c r="DC444" s="807"/>
      <c r="DD444" s="807"/>
      <c r="DE444" s="807"/>
      <c r="DF444" s="807"/>
      <c r="DG444" s="807"/>
      <c r="DH444" s="807"/>
      <c r="DI444" s="807"/>
      <c r="DJ444" s="807"/>
      <c r="DK444" s="807"/>
      <c r="DL444" s="807"/>
      <c r="DM444" s="807"/>
      <c r="DN444" s="807"/>
      <c r="DO444" s="807"/>
      <c r="DP444" s="807"/>
      <c r="DQ444" s="808"/>
      <c r="DY444" s="809"/>
      <c r="DZ444" s="809"/>
      <c r="EA444" s="809"/>
      <c r="EE444" s="810"/>
      <c r="EF444" s="810"/>
      <c r="EG444" s="810"/>
      <c r="EH444" s="810"/>
      <c r="EI444" s="810"/>
      <c r="EJ444" s="810"/>
      <c r="EK444" s="810"/>
      <c r="EL444" s="810"/>
      <c r="EM444" s="810"/>
    </row>
    <row r="445" spans="2:143" ht="12" customHeight="1">
      <c r="B445" s="644"/>
      <c r="C445" s="40">
        <v>528</v>
      </c>
      <c r="D445" s="41" t="s">
        <v>249</v>
      </c>
      <c r="E445" s="42"/>
      <c r="F445" s="66">
        <f>1.32-(3*0.33)</f>
        <v>0.33000000000000007</v>
      </c>
      <c r="G445" s="44"/>
      <c r="H445" s="45">
        <v>77</v>
      </c>
      <c r="I445" s="46">
        <f>F445*G444</f>
        <v>1.7424000000000004</v>
      </c>
      <c r="J445" s="47">
        <f t="shared" si="62"/>
        <v>52.22681359044994</v>
      </c>
      <c r="K445" s="796">
        <v>91</v>
      </c>
      <c r="L445" s="514"/>
      <c r="M445" s="797"/>
      <c r="N445" s="798" t="s">
        <v>180</v>
      </c>
      <c r="O445" s="799">
        <f t="shared" si="63"/>
        <v>0</v>
      </c>
      <c r="P445" s="848" t="s">
        <v>446</v>
      </c>
      <c r="Q445" s="844">
        <f t="shared" si="64"/>
        <v>0</v>
      </c>
      <c r="R445" s="845">
        <f t="shared" si="65"/>
        <v>0</v>
      </c>
      <c r="S445" s="846">
        <f t="shared" si="66"/>
        <v>0</v>
      </c>
      <c r="T445" s="847">
        <f t="shared" si="67"/>
        <v>0</v>
      </c>
      <c r="U445" s="49">
        <f t="shared" si="68"/>
        <v>0</v>
      </c>
      <c r="AR445" s="189"/>
      <c r="AS445" s="189"/>
      <c r="AT445" s="189"/>
      <c r="AU445" s="189"/>
      <c r="AY445" s="811"/>
      <c r="AZ445" s="811"/>
      <c r="BA445" s="811"/>
      <c r="BB445" s="811"/>
      <c r="BC445" s="811"/>
      <c r="BD445" s="811"/>
      <c r="BE445" s="811"/>
      <c r="BF445" s="189"/>
      <c r="BG445" s="189"/>
      <c r="BR445" s="810"/>
      <c r="BS445" s="810"/>
      <c r="BT445" s="809"/>
      <c r="BU445" s="809"/>
      <c r="BV445" s="809"/>
      <c r="BY445" s="814"/>
      <c r="BZ445" s="814"/>
      <c r="CA445" s="814"/>
      <c r="CB445" s="814"/>
      <c r="CC445" s="814"/>
      <c r="CD445" s="814"/>
      <c r="CE445" s="814"/>
      <c r="CF445" s="814"/>
      <c r="CG445" s="814"/>
      <c r="CH445" s="814"/>
      <c r="CI445" s="814"/>
      <c r="CJ445" s="814"/>
      <c r="CK445" s="814"/>
      <c r="CL445" s="814"/>
      <c r="CM445" s="814"/>
      <c r="CN445" s="814"/>
      <c r="CO445" s="815"/>
      <c r="DA445" s="807"/>
      <c r="DB445" s="807"/>
      <c r="DC445" s="807"/>
      <c r="DD445" s="807"/>
      <c r="DE445" s="807"/>
      <c r="DF445" s="807"/>
      <c r="DG445" s="807"/>
      <c r="DH445" s="807"/>
      <c r="DI445" s="807"/>
      <c r="DJ445" s="807"/>
      <c r="DK445" s="807"/>
      <c r="DL445" s="807"/>
      <c r="DM445" s="807"/>
      <c r="DN445" s="807"/>
      <c r="DO445" s="807"/>
      <c r="DP445" s="807"/>
      <c r="DQ445" s="808"/>
      <c r="DY445" s="809"/>
      <c r="DZ445" s="809"/>
      <c r="EA445" s="809"/>
      <c r="EE445" s="810"/>
      <c r="EF445" s="810"/>
      <c r="EG445" s="810"/>
      <c r="EH445" s="810"/>
      <c r="EI445" s="810"/>
      <c r="EJ445" s="810"/>
      <c r="EK445" s="810"/>
      <c r="EL445" s="810"/>
      <c r="EM445" s="810"/>
    </row>
    <row r="446" spans="2:143" ht="12" customHeight="1">
      <c r="B446" s="644"/>
      <c r="C446" s="3"/>
      <c r="D446" s="41" t="s">
        <v>562</v>
      </c>
      <c r="E446" s="42">
        <v>21</v>
      </c>
      <c r="F446" s="66">
        <f>1.32-(2*0.33)</f>
        <v>0.66</v>
      </c>
      <c r="G446" s="71">
        <v>6</v>
      </c>
      <c r="H446" s="45">
        <v>155</v>
      </c>
      <c r="I446" s="46">
        <f>F446*G446</f>
        <v>3.96</v>
      </c>
      <c r="J446" s="47">
        <f t="shared" si="62"/>
        <v>46.717171717171716</v>
      </c>
      <c r="K446" s="796">
        <v>185</v>
      </c>
      <c r="L446" s="514"/>
      <c r="M446" s="797"/>
      <c r="N446" s="798" t="s">
        <v>180</v>
      </c>
      <c r="O446" s="799">
        <f t="shared" si="63"/>
        <v>0</v>
      </c>
      <c r="P446" s="848" t="s">
        <v>446</v>
      </c>
      <c r="Q446" s="857">
        <f t="shared" si="64"/>
        <v>0</v>
      </c>
      <c r="R446" s="845">
        <f t="shared" si="65"/>
        <v>0</v>
      </c>
      <c r="S446" s="858">
        <f t="shared" si="66"/>
        <v>0</v>
      </c>
      <c r="T446" s="847">
        <f t="shared" si="67"/>
        <v>0</v>
      </c>
      <c r="U446" s="49">
        <f t="shared" si="68"/>
        <v>0</v>
      </c>
      <c r="AR446" s="189"/>
      <c r="AS446" s="189"/>
      <c r="AT446" s="189"/>
      <c r="AU446" s="189"/>
      <c r="AY446" s="811"/>
      <c r="AZ446" s="811"/>
      <c r="BA446" s="811"/>
      <c r="BB446" s="811"/>
      <c r="BC446" s="811"/>
      <c r="BD446" s="811"/>
      <c r="BE446" s="811"/>
      <c r="BF446" s="189"/>
      <c r="BG446" s="189"/>
      <c r="BR446" s="810"/>
      <c r="BS446" s="810"/>
      <c r="BT446" s="809"/>
      <c r="BU446" s="809"/>
      <c r="BV446" s="809"/>
      <c r="BY446" s="814"/>
      <c r="BZ446" s="814"/>
      <c r="CA446" s="814"/>
      <c r="CB446" s="814"/>
      <c r="CC446" s="814"/>
      <c r="CD446" s="814"/>
      <c r="CE446" s="814"/>
      <c r="CF446" s="814"/>
      <c r="CG446" s="814"/>
      <c r="CH446" s="814"/>
      <c r="CI446" s="814"/>
      <c r="CJ446" s="814"/>
      <c r="CK446" s="814"/>
      <c r="CL446" s="814"/>
      <c r="CM446" s="814"/>
      <c r="CN446" s="814"/>
      <c r="CO446" s="815"/>
      <c r="DA446" s="807"/>
      <c r="DB446" s="807"/>
      <c r="DC446" s="807"/>
      <c r="DD446" s="807"/>
      <c r="DE446" s="807"/>
      <c r="DF446" s="807"/>
      <c r="DG446" s="807"/>
      <c r="DH446" s="807"/>
      <c r="DI446" s="807"/>
      <c r="DJ446" s="807"/>
      <c r="DK446" s="807"/>
      <c r="DL446" s="807"/>
      <c r="DM446" s="807"/>
      <c r="DN446" s="807"/>
      <c r="DO446" s="807"/>
      <c r="DP446" s="807"/>
      <c r="DQ446" s="808"/>
      <c r="DY446" s="809"/>
      <c r="DZ446" s="809"/>
      <c r="EA446" s="809"/>
      <c r="EE446" s="810"/>
      <c r="EF446" s="810"/>
      <c r="EG446" s="810"/>
      <c r="EH446" s="810"/>
      <c r="EI446" s="810"/>
      <c r="EJ446" s="810"/>
      <c r="EK446" s="810"/>
      <c r="EL446" s="810"/>
      <c r="EM446" s="810"/>
    </row>
    <row r="447" spans="2:143" ht="12" customHeight="1">
      <c r="B447" s="644"/>
      <c r="C447" s="40">
        <v>594</v>
      </c>
      <c r="D447" s="41" t="s">
        <v>561</v>
      </c>
      <c r="E447" s="42"/>
      <c r="F447" s="66">
        <f>1.32-(3*0.33)</f>
        <v>0.33000000000000007</v>
      </c>
      <c r="G447" s="71"/>
      <c r="H447" s="45">
        <v>87</v>
      </c>
      <c r="I447" s="46">
        <f>F447*G446</f>
        <v>1.9800000000000004</v>
      </c>
      <c r="J447" s="47">
        <f t="shared" si="62"/>
        <v>51.010101010100996</v>
      </c>
      <c r="K447" s="796">
        <v>101</v>
      </c>
      <c r="L447" s="514"/>
      <c r="M447" s="797"/>
      <c r="N447" s="798" t="s">
        <v>180</v>
      </c>
      <c r="O447" s="799">
        <f t="shared" si="63"/>
        <v>0</v>
      </c>
      <c r="P447" s="848" t="s">
        <v>446</v>
      </c>
      <c r="Q447" s="844">
        <f t="shared" si="64"/>
        <v>0</v>
      </c>
      <c r="R447" s="845">
        <f t="shared" si="65"/>
        <v>0</v>
      </c>
      <c r="S447" s="846">
        <f t="shared" si="66"/>
        <v>0</v>
      </c>
      <c r="T447" s="847">
        <f t="shared" si="67"/>
        <v>0</v>
      </c>
      <c r="U447" s="49">
        <f t="shared" si="68"/>
        <v>0</v>
      </c>
      <c r="AR447" s="189"/>
      <c r="AS447" s="189"/>
      <c r="AT447" s="189"/>
      <c r="AU447" s="189"/>
      <c r="AY447" s="811"/>
      <c r="AZ447" s="811"/>
      <c r="BA447" s="811"/>
      <c r="BB447" s="811"/>
      <c r="BC447" s="811"/>
      <c r="BD447" s="811"/>
      <c r="BE447" s="811"/>
      <c r="BF447" s="189"/>
      <c r="BG447" s="189"/>
      <c r="BR447" s="810"/>
      <c r="BS447" s="810"/>
      <c r="BT447" s="809"/>
      <c r="BU447" s="809"/>
      <c r="BV447" s="809"/>
      <c r="BY447" s="814"/>
      <c r="BZ447" s="814"/>
      <c r="CA447" s="814"/>
      <c r="CB447" s="814"/>
      <c r="CC447" s="814"/>
      <c r="CD447" s="814"/>
      <c r="CE447" s="814"/>
      <c r="CF447" s="814"/>
      <c r="CG447" s="814"/>
      <c r="CH447" s="814"/>
      <c r="CI447" s="814"/>
      <c r="CJ447" s="814"/>
      <c r="CK447" s="814"/>
      <c r="CL447" s="814"/>
      <c r="CM447" s="814"/>
      <c r="CN447" s="814"/>
      <c r="CO447" s="815"/>
      <c r="DA447" s="807"/>
      <c r="DB447" s="807"/>
      <c r="DC447" s="807"/>
      <c r="DD447" s="807"/>
      <c r="DE447" s="807"/>
      <c r="DF447" s="807"/>
      <c r="DG447" s="807"/>
      <c r="DH447" s="807"/>
      <c r="DI447" s="807"/>
      <c r="DJ447" s="807"/>
      <c r="DK447" s="807"/>
      <c r="DL447" s="807"/>
      <c r="DM447" s="807"/>
      <c r="DN447" s="807"/>
      <c r="DO447" s="807"/>
      <c r="DP447" s="807"/>
      <c r="DQ447" s="808"/>
      <c r="DY447" s="809"/>
      <c r="DZ447" s="809"/>
      <c r="EA447" s="809"/>
      <c r="EE447" s="810"/>
      <c r="EF447" s="810"/>
      <c r="EG447" s="810"/>
      <c r="EH447" s="810"/>
      <c r="EI447" s="810"/>
      <c r="EJ447" s="810"/>
      <c r="EK447" s="810"/>
      <c r="EL447" s="810"/>
      <c r="EM447" s="810"/>
    </row>
    <row r="448" spans="2:143" ht="12" customHeight="1">
      <c r="B448" s="644"/>
      <c r="C448" s="3"/>
      <c r="D448" s="41" t="s">
        <v>250</v>
      </c>
      <c r="E448" s="42">
        <v>21</v>
      </c>
      <c r="F448" s="66">
        <f>1.32-(2*0.33)</f>
        <v>0.66</v>
      </c>
      <c r="G448" s="71">
        <v>6.6</v>
      </c>
      <c r="H448" s="45">
        <v>170</v>
      </c>
      <c r="I448" s="46">
        <f>F448*G448</f>
        <v>4.356</v>
      </c>
      <c r="J448" s="47">
        <f t="shared" si="62"/>
        <v>45.68411386593205</v>
      </c>
      <c r="K448" s="796">
        <v>199</v>
      </c>
      <c r="L448" s="514"/>
      <c r="M448" s="797"/>
      <c r="N448" s="798" t="s">
        <v>180</v>
      </c>
      <c r="O448" s="799">
        <f t="shared" si="63"/>
        <v>0</v>
      </c>
      <c r="P448" s="848" t="s">
        <v>446</v>
      </c>
      <c r="Q448" s="857">
        <f t="shared" si="64"/>
        <v>0</v>
      </c>
      <c r="R448" s="845">
        <f t="shared" si="65"/>
        <v>0</v>
      </c>
      <c r="S448" s="858">
        <f t="shared" si="66"/>
        <v>0</v>
      </c>
      <c r="T448" s="847">
        <f t="shared" si="67"/>
        <v>0</v>
      </c>
      <c r="U448" s="49">
        <f t="shared" si="68"/>
        <v>0</v>
      </c>
      <c r="AR448" s="189"/>
      <c r="AS448" s="189"/>
      <c r="AT448" s="189"/>
      <c r="AU448" s="189"/>
      <c r="AY448" s="811"/>
      <c r="AZ448" s="811"/>
      <c r="BA448" s="811"/>
      <c r="BB448" s="811"/>
      <c r="BC448" s="811"/>
      <c r="BD448" s="811"/>
      <c r="BE448" s="811"/>
      <c r="BF448" s="189"/>
      <c r="BG448" s="189"/>
      <c r="BR448" s="810"/>
      <c r="BS448" s="810"/>
      <c r="BT448" s="809"/>
      <c r="BU448" s="809"/>
      <c r="BV448" s="809"/>
      <c r="BY448" s="814"/>
      <c r="BZ448" s="814"/>
      <c r="CA448" s="814"/>
      <c r="CB448" s="814"/>
      <c r="CC448" s="814"/>
      <c r="CD448" s="814"/>
      <c r="CE448" s="814"/>
      <c r="CF448" s="814"/>
      <c r="CG448" s="814"/>
      <c r="CH448" s="814"/>
      <c r="CI448" s="814"/>
      <c r="CJ448" s="814"/>
      <c r="CK448" s="814"/>
      <c r="CL448" s="814"/>
      <c r="CM448" s="814"/>
      <c r="CN448" s="814"/>
      <c r="CO448" s="815"/>
      <c r="DA448" s="807"/>
      <c r="DB448" s="807"/>
      <c r="DC448" s="807"/>
      <c r="DD448" s="807"/>
      <c r="DE448" s="807"/>
      <c r="DF448" s="807"/>
      <c r="DG448" s="807"/>
      <c r="DH448" s="807"/>
      <c r="DI448" s="807"/>
      <c r="DJ448" s="807"/>
      <c r="DK448" s="807"/>
      <c r="DL448" s="807"/>
      <c r="DM448" s="807"/>
      <c r="DN448" s="807"/>
      <c r="DO448" s="807"/>
      <c r="DP448" s="807"/>
      <c r="DQ448" s="808"/>
      <c r="DY448" s="809"/>
      <c r="DZ448" s="809"/>
      <c r="EA448" s="809"/>
      <c r="EE448" s="810"/>
      <c r="EF448" s="810"/>
      <c r="EG448" s="810"/>
      <c r="EH448" s="810"/>
      <c r="EI448" s="810"/>
      <c r="EJ448" s="810"/>
      <c r="EK448" s="810"/>
      <c r="EL448" s="810"/>
      <c r="EM448" s="810"/>
    </row>
    <row r="449" spans="2:143" ht="12" customHeight="1">
      <c r="B449" s="644"/>
      <c r="C449" s="40">
        <v>660</v>
      </c>
      <c r="D449" s="41" t="s">
        <v>251</v>
      </c>
      <c r="E449" s="42"/>
      <c r="F449" s="66">
        <f>1.32-(3*0.33)</f>
        <v>0.33000000000000007</v>
      </c>
      <c r="G449" s="71"/>
      <c r="H449" s="45">
        <v>95</v>
      </c>
      <c r="I449" s="46">
        <f>F449*G448</f>
        <v>2.1780000000000004</v>
      </c>
      <c r="J449" s="47">
        <f t="shared" si="62"/>
        <v>50.04591368227731</v>
      </c>
      <c r="K449" s="796">
        <v>109</v>
      </c>
      <c r="L449" s="514"/>
      <c r="M449" s="797"/>
      <c r="N449" s="798" t="s">
        <v>180</v>
      </c>
      <c r="O449" s="799">
        <f t="shared" si="63"/>
        <v>0</v>
      </c>
      <c r="P449" s="848" t="s">
        <v>446</v>
      </c>
      <c r="Q449" s="844">
        <f t="shared" si="64"/>
        <v>0</v>
      </c>
      <c r="R449" s="845">
        <f t="shared" si="65"/>
        <v>0</v>
      </c>
      <c r="S449" s="846">
        <f t="shared" si="66"/>
        <v>0</v>
      </c>
      <c r="T449" s="847">
        <f t="shared" si="67"/>
        <v>0</v>
      </c>
      <c r="U449" s="49">
        <f t="shared" si="68"/>
        <v>0</v>
      </c>
      <c r="AR449" s="189"/>
      <c r="AS449" s="189"/>
      <c r="AT449" s="189"/>
      <c r="AU449" s="189"/>
      <c r="AY449" s="811"/>
      <c r="AZ449" s="811"/>
      <c r="BA449" s="811"/>
      <c r="BB449" s="811"/>
      <c r="BC449" s="811"/>
      <c r="BD449" s="811"/>
      <c r="BE449" s="811"/>
      <c r="BF449" s="189"/>
      <c r="BG449" s="189"/>
      <c r="BR449" s="810"/>
      <c r="BS449" s="810"/>
      <c r="BT449" s="809"/>
      <c r="BU449" s="809"/>
      <c r="BV449" s="809"/>
      <c r="BY449" s="814"/>
      <c r="BZ449" s="814"/>
      <c r="CA449" s="814"/>
      <c r="CB449" s="814"/>
      <c r="CC449" s="814"/>
      <c r="CD449" s="814"/>
      <c r="CE449" s="814"/>
      <c r="CF449" s="814"/>
      <c r="CG449" s="814"/>
      <c r="CH449" s="814"/>
      <c r="CI449" s="814"/>
      <c r="CJ449" s="814"/>
      <c r="CK449" s="814"/>
      <c r="CL449" s="814"/>
      <c r="CM449" s="814"/>
      <c r="CN449" s="814"/>
      <c r="CO449" s="815"/>
      <c r="DA449" s="807"/>
      <c r="DB449" s="807"/>
      <c r="DC449" s="807"/>
      <c r="DD449" s="807"/>
      <c r="DE449" s="807"/>
      <c r="DF449" s="807"/>
      <c r="DG449" s="807"/>
      <c r="DH449" s="807"/>
      <c r="DI449" s="807"/>
      <c r="DJ449" s="807"/>
      <c r="DK449" s="807"/>
      <c r="DL449" s="807"/>
      <c r="DM449" s="807"/>
      <c r="DN449" s="807"/>
      <c r="DO449" s="807"/>
      <c r="DP449" s="807"/>
      <c r="DQ449" s="808"/>
      <c r="DY449" s="809"/>
      <c r="DZ449" s="809"/>
      <c r="EA449" s="809"/>
      <c r="EE449" s="810"/>
      <c r="EF449" s="810"/>
      <c r="EG449" s="810"/>
      <c r="EH449" s="810"/>
      <c r="EI449" s="810"/>
      <c r="EJ449" s="810"/>
      <c r="EK449" s="810"/>
      <c r="EL449" s="810"/>
      <c r="EM449" s="810"/>
    </row>
    <row r="450" spans="2:143" ht="12" customHeight="1">
      <c r="B450" s="644"/>
      <c r="C450" s="3"/>
      <c r="D450" s="255" t="s">
        <v>252</v>
      </c>
      <c r="E450" s="42">
        <v>21</v>
      </c>
      <c r="F450" s="256">
        <f>1.32-(2*0.33)</f>
        <v>0.66</v>
      </c>
      <c r="G450" s="71">
        <v>7.26</v>
      </c>
      <c r="H450" s="257">
        <v>202</v>
      </c>
      <c r="I450" s="258">
        <f>F450*G450</f>
        <v>4.7916</v>
      </c>
      <c r="J450" s="259">
        <f t="shared" si="62"/>
        <v>47.3745721679606</v>
      </c>
      <c r="K450" s="859">
        <v>227</v>
      </c>
      <c r="L450" s="518"/>
      <c r="M450" s="860"/>
      <c r="N450" s="861" t="s">
        <v>180</v>
      </c>
      <c r="O450" s="862">
        <f t="shared" si="63"/>
        <v>0</v>
      </c>
      <c r="P450" s="863" t="s">
        <v>447</v>
      </c>
      <c r="Q450" s="857">
        <f t="shared" si="64"/>
        <v>0</v>
      </c>
      <c r="R450" s="845">
        <f t="shared" si="65"/>
        <v>0</v>
      </c>
      <c r="S450" s="858">
        <f t="shared" si="66"/>
        <v>0</v>
      </c>
      <c r="T450" s="847">
        <f t="shared" si="67"/>
        <v>0</v>
      </c>
      <c r="U450" s="49">
        <f t="shared" si="68"/>
        <v>0</v>
      </c>
      <c r="AR450" s="260"/>
      <c r="AS450" s="260"/>
      <c r="AT450" s="260"/>
      <c r="AU450" s="260"/>
      <c r="AY450" s="864"/>
      <c r="AZ450" s="864"/>
      <c r="BA450" s="864"/>
      <c r="BB450" s="864"/>
      <c r="BC450" s="864"/>
      <c r="BD450" s="864"/>
      <c r="BE450" s="864"/>
      <c r="BF450" s="260"/>
      <c r="BG450" s="260"/>
      <c r="BR450" s="810"/>
      <c r="BS450" s="810"/>
      <c r="BT450" s="865"/>
      <c r="BU450" s="865"/>
      <c r="BV450" s="865"/>
      <c r="BY450" s="866"/>
      <c r="BZ450" s="866"/>
      <c r="CA450" s="866"/>
      <c r="CB450" s="866"/>
      <c r="CC450" s="866"/>
      <c r="CD450" s="866"/>
      <c r="CE450" s="866"/>
      <c r="CF450" s="866"/>
      <c r="CG450" s="866"/>
      <c r="CH450" s="866"/>
      <c r="CI450" s="866"/>
      <c r="CJ450" s="866"/>
      <c r="CK450" s="866"/>
      <c r="CL450" s="866"/>
      <c r="CM450" s="866"/>
      <c r="CN450" s="866"/>
      <c r="CO450" s="867"/>
      <c r="DA450" s="807"/>
      <c r="DB450" s="807"/>
      <c r="DC450" s="807"/>
      <c r="DD450" s="807"/>
      <c r="DE450" s="807"/>
      <c r="DF450" s="807"/>
      <c r="DG450" s="807"/>
      <c r="DH450" s="807"/>
      <c r="DI450" s="807"/>
      <c r="DJ450" s="807"/>
      <c r="DK450" s="807"/>
      <c r="DL450" s="807"/>
      <c r="DM450" s="807"/>
      <c r="DN450" s="807"/>
      <c r="DO450" s="807"/>
      <c r="DP450" s="807"/>
      <c r="DQ450" s="868"/>
      <c r="DY450" s="865"/>
      <c r="DZ450" s="865"/>
      <c r="EA450" s="865"/>
      <c r="EE450" s="810"/>
      <c r="EF450" s="810"/>
      <c r="EG450" s="810"/>
      <c r="EH450" s="810"/>
      <c r="EI450" s="810"/>
      <c r="EJ450" s="810"/>
      <c r="EK450" s="810"/>
      <c r="EL450" s="810"/>
      <c r="EM450" s="810"/>
    </row>
    <row r="451" spans="2:143" ht="12" customHeight="1">
      <c r="B451" s="644"/>
      <c r="C451" s="40">
        <v>726</v>
      </c>
      <c r="D451" s="41" t="s">
        <v>253</v>
      </c>
      <c r="E451" s="42"/>
      <c r="F451" s="66">
        <f>1.32-(3*0.33)</f>
        <v>0.33000000000000007</v>
      </c>
      <c r="G451" s="71"/>
      <c r="H451" s="45">
        <v>114</v>
      </c>
      <c r="I451" s="46">
        <f>F451*G450</f>
        <v>2.3958000000000004</v>
      </c>
      <c r="J451" s="47">
        <f t="shared" si="62"/>
        <v>51.75724183988646</v>
      </c>
      <c r="K451" s="796">
        <v>124</v>
      </c>
      <c r="L451" s="514"/>
      <c r="M451" s="797"/>
      <c r="N451" s="798" t="s">
        <v>180</v>
      </c>
      <c r="O451" s="799">
        <f t="shared" si="63"/>
        <v>0</v>
      </c>
      <c r="P451" s="848" t="s">
        <v>446</v>
      </c>
      <c r="Q451" s="844">
        <f t="shared" si="64"/>
        <v>0</v>
      </c>
      <c r="R451" s="845">
        <f t="shared" si="65"/>
        <v>0</v>
      </c>
      <c r="S451" s="846">
        <f t="shared" si="66"/>
        <v>0</v>
      </c>
      <c r="T451" s="847">
        <f t="shared" si="67"/>
        <v>0</v>
      </c>
      <c r="U451" s="49">
        <f t="shared" si="68"/>
        <v>0</v>
      </c>
      <c r="AR451" s="189"/>
      <c r="AS451" s="189"/>
      <c r="AT451" s="189"/>
      <c r="AU451" s="189"/>
      <c r="AY451" s="811"/>
      <c r="AZ451" s="811"/>
      <c r="BA451" s="811"/>
      <c r="BB451" s="811"/>
      <c r="BC451" s="811"/>
      <c r="BD451" s="811"/>
      <c r="BE451" s="811"/>
      <c r="BF451" s="189"/>
      <c r="BG451" s="189"/>
      <c r="BR451" s="810"/>
      <c r="BS451" s="810"/>
      <c r="BT451" s="809"/>
      <c r="BU451" s="809"/>
      <c r="BV451" s="809"/>
      <c r="BY451" s="814"/>
      <c r="BZ451" s="814"/>
      <c r="CA451" s="814"/>
      <c r="CB451" s="814"/>
      <c r="CC451" s="814"/>
      <c r="CD451" s="814"/>
      <c r="CE451" s="814"/>
      <c r="CF451" s="814"/>
      <c r="CG451" s="814"/>
      <c r="CH451" s="814"/>
      <c r="CI451" s="814"/>
      <c r="CJ451" s="814"/>
      <c r="CK451" s="814"/>
      <c r="CL451" s="814"/>
      <c r="CM451" s="814"/>
      <c r="CN451" s="814"/>
      <c r="CO451" s="815"/>
      <c r="DA451" s="807"/>
      <c r="DB451" s="807"/>
      <c r="DC451" s="807"/>
      <c r="DD451" s="807"/>
      <c r="DE451" s="807"/>
      <c r="DF451" s="807"/>
      <c r="DG451" s="807"/>
      <c r="DH451" s="807"/>
      <c r="DI451" s="807"/>
      <c r="DJ451" s="807"/>
      <c r="DK451" s="807"/>
      <c r="DL451" s="807"/>
      <c r="DM451" s="807"/>
      <c r="DN451" s="807"/>
      <c r="DO451" s="807"/>
      <c r="DP451" s="807"/>
      <c r="DQ451" s="808"/>
      <c r="DY451" s="809"/>
      <c r="DZ451" s="809"/>
      <c r="EA451" s="809"/>
      <c r="EE451" s="810"/>
      <c r="EF451" s="810"/>
      <c r="EG451" s="810"/>
      <c r="EH451" s="810"/>
      <c r="EI451" s="810"/>
      <c r="EJ451" s="810"/>
      <c r="EK451" s="810"/>
      <c r="EL451" s="810"/>
      <c r="EM451" s="810"/>
    </row>
    <row r="452" spans="1:19" ht="12" customHeight="1">
      <c r="A452" s="564" t="s">
        <v>721</v>
      </c>
      <c r="I452" s="512"/>
      <c r="J452" s="736" t="s">
        <v>720</v>
      </c>
      <c r="K452" s="512"/>
      <c r="L452" s="1"/>
      <c r="M452" s="1"/>
      <c r="N452" s="181"/>
      <c r="O452" s="1091">
        <f>SUM(O432:O451)</f>
        <v>0</v>
      </c>
      <c r="P452" s="218"/>
      <c r="Q452" s="2"/>
      <c r="S452" s="2"/>
    </row>
    <row r="453" spans="10:19" ht="36.75" customHeight="1">
      <c r="J453" s="180"/>
      <c r="K453" s="180"/>
      <c r="L453" s="1"/>
      <c r="M453" s="1"/>
      <c r="O453" s="182"/>
      <c r="P453" s="261"/>
      <c r="Q453" s="2"/>
      <c r="S453" s="2"/>
    </row>
    <row r="454" spans="10:19" ht="12" customHeight="1">
      <c r="J454" s="180"/>
      <c r="K454" s="180"/>
      <c r="L454" s="1"/>
      <c r="M454" s="1"/>
      <c r="O454" s="182"/>
      <c r="P454" s="261"/>
      <c r="Q454" s="2"/>
      <c r="S454" s="2"/>
    </row>
    <row r="455" spans="1:59" ht="12" customHeight="1">
      <c r="A455" s="565" t="s">
        <v>721</v>
      </c>
      <c r="B455" s="639" t="s">
        <v>13</v>
      </c>
      <c r="C455" s="50" t="s">
        <v>638</v>
      </c>
      <c r="D455" s="50"/>
      <c r="E455" s="50"/>
      <c r="F455" s="50"/>
      <c r="G455" s="51"/>
      <c r="H455" s="50"/>
      <c r="I455" s="51"/>
      <c r="J455" s="50"/>
      <c r="K455" s="50"/>
      <c r="L455" s="1"/>
      <c r="M455" s="1"/>
      <c r="O455" s="182"/>
      <c r="P455" s="261"/>
      <c r="Q455" s="2"/>
      <c r="S455" s="2"/>
      <c r="AR455" s="220"/>
      <c r="AS455" s="220"/>
      <c r="AT455" s="220"/>
      <c r="AU455" s="220"/>
      <c r="AY455" s="220"/>
      <c r="AZ455" s="220"/>
      <c r="BA455" s="220"/>
      <c r="BB455" s="220"/>
      <c r="BC455" s="220"/>
      <c r="BD455" s="220"/>
      <c r="BE455" s="220"/>
      <c r="BF455" s="220"/>
      <c r="BG455" s="220"/>
    </row>
    <row r="456" spans="2:59" ht="12" customHeight="1">
      <c r="B456" s="639"/>
      <c r="C456" s="50"/>
      <c r="D456" s="50"/>
      <c r="E456" s="50"/>
      <c r="F456" s="50"/>
      <c r="G456" s="51"/>
      <c r="H456" s="50"/>
      <c r="I456" s="51"/>
      <c r="J456" s="50"/>
      <c r="K456" s="50"/>
      <c r="L456" s="1"/>
      <c r="M456" s="1"/>
      <c r="O456" s="182"/>
      <c r="P456" s="261"/>
      <c r="Q456" s="2"/>
      <c r="S456" s="2"/>
      <c r="AR456" s="220"/>
      <c r="AS456" s="220"/>
      <c r="AT456" s="220"/>
      <c r="AU456" s="220"/>
      <c r="AY456" s="220"/>
      <c r="AZ456" s="220"/>
      <c r="BA456" s="220"/>
      <c r="BB456" s="220"/>
      <c r="BC456" s="220"/>
      <c r="BD456" s="220"/>
      <c r="BE456" s="220"/>
      <c r="BF456" s="220"/>
      <c r="BG456" s="220"/>
    </row>
    <row r="457" spans="2:59" ht="12" customHeight="1">
      <c r="B457" s="639"/>
      <c r="C457" s="52"/>
      <c r="D457" s="52"/>
      <c r="E457" s="52"/>
      <c r="F457" s="52"/>
      <c r="G457" s="53"/>
      <c r="H457" s="52"/>
      <c r="I457" s="53"/>
      <c r="J457" s="736" t="s">
        <v>720</v>
      </c>
      <c r="K457" s="52"/>
      <c r="L457" s="1"/>
      <c r="M457" s="1"/>
      <c r="O457" s="182"/>
      <c r="P457" s="261"/>
      <c r="Q457" s="2"/>
      <c r="S457" s="2"/>
      <c r="AR457" s="220"/>
      <c r="AS457" s="220"/>
      <c r="AT457" s="220"/>
      <c r="AU457" s="220"/>
      <c r="AY457" s="220"/>
      <c r="AZ457" s="220"/>
      <c r="BA457" s="220"/>
      <c r="BB457" s="220"/>
      <c r="BC457" s="220"/>
      <c r="BD457" s="220"/>
      <c r="BE457" s="220"/>
      <c r="BF457" s="220"/>
      <c r="BG457" s="220"/>
    </row>
    <row r="458" spans="2:143" ht="29.25" customHeight="1">
      <c r="B458" s="639"/>
      <c r="C458" s="249"/>
      <c r="D458" s="249" t="s">
        <v>637</v>
      </c>
      <c r="E458" s="194" t="s">
        <v>233</v>
      </c>
      <c r="F458" s="194" t="s">
        <v>232</v>
      </c>
      <c r="G458" s="195" t="s">
        <v>231</v>
      </c>
      <c r="H458" s="196" t="s">
        <v>234</v>
      </c>
      <c r="I458" s="197" t="s">
        <v>179</v>
      </c>
      <c r="J458" s="196" t="s">
        <v>235</v>
      </c>
      <c r="K458" s="196" t="s">
        <v>259</v>
      </c>
      <c r="L458" s="516"/>
      <c r="M458" s="816"/>
      <c r="N458" s="869"/>
      <c r="O458" s="832" t="s">
        <v>236</v>
      </c>
      <c r="P458" s="832"/>
      <c r="Q458" s="834" t="s">
        <v>237</v>
      </c>
      <c r="R458" s="834" t="s">
        <v>238</v>
      </c>
      <c r="S458" s="835" t="s">
        <v>239</v>
      </c>
      <c r="T458" s="835" t="s">
        <v>240</v>
      </c>
      <c r="AR458" s="198"/>
      <c r="AS458" s="198"/>
      <c r="AT458" s="198"/>
      <c r="AU458" s="198"/>
      <c r="AY458" s="198"/>
      <c r="AZ458" s="198"/>
      <c r="BA458" s="198"/>
      <c r="BB458" s="198"/>
      <c r="BC458" s="198"/>
      <c r="BD458" s="198"/>
      <c r="BE458" s="198"/>
      <c r="BF458" s="198"/>
      <c r="BG458" s="198"/>
      <c r="BR458" s="836"/>
      <c r="BS458" s="836"/>
      <c r="BT458" s="836"/>
      <c r="BU458" s="836"/>
      <c r="BV458" s="836"/>
      <c r="BY458" s="837"/>
      <c r="BZ458" s="837"/>
      <c r="CA458" s="837"/>
      <c r="CB458" s="837"/>
      <c r="CC458" s="837"/>
      <c r="CD458" s="837"/>
      <c r="CE458" s="837"/>
      <c r="CF458" s="837"/>
      <c r="CG458" s="837"/>
      <c r="CH458" s="837"/>
      <c r="CI458" s="837"/>
      <c r="CJ458" s="837"/>
      <c r="CK458" s="837"/>
      <c r="CL458" s="837"/>
      <c r="CM458" s="837"/>
      <c r="CN458" s="837"/>
      <c r="CO458" s="837"/>
      <c r="DA458" s="837"/>
      <c r="DB458" s="837"/>
      <c r="DC458" s="837"/>
      <c r="DD458" s="837"/>
      <c r="DE458" s="837"/>
      <c r="DF458" s="837"/>
      <c r="DG458" s="837"/>
      <c r="DH458" s="837"/>
      <c r="DI458" s="837"/>
      <c r="DJ458" s="837"/>
      <c r="DK458" s="837"/>
      <c r="DL458" s="837"/>
      <c r="DM458" s="837"/>
      <c r="DN458" s="837"/>
      <c r="DO458" s="837"/>
      <c r="DP458" s="837"/>
      <c r="DQ458" s="813"/>
      <c r="DY458" s="836"/>
      <c r="DZ458" s="836"/>
      <c r="EA458" s="836"/>
      <c r="EE458" s="836"/>
      <c r="EF458" s="836"/>
      <c r="EG458" s="836"/>
      <c r="EH458" s="836"/>
      <c r="EI458" s="836"/>
      <c r="EJ458" s="836"/>
      <c r="EK458" s="836"/>
      <c r="EL458" s="836"/>
      <c r="EM458" s="836"/>
    </row>
    <row r="459" spans="2:143" ht="12" customHeight="1">
      <c r="B459" s="639"/>
      <c r="C459" s="3"/>
      <c r="D459" s="41" t="s">
        <v>75</v>
      </c>
      <c r="E459" s="42">
        <v>26</v>
      </c>
      <c r="F459" s="66">
        <f>1.32-(2*0.33)</f>
        <v>0.66</v>
      </c>
      <c r="G459" s="71">
        <v>2.64</v>
      </c>
      <c r="H459" s="45">
        <v>76</v>
      </c>
      <c r="I459" s="46">
        <f>F459*G459</f>
        <v>1.7424000000000002</v>
      </c>
      <c r="J459" s="262">
        <f aca="true" t="shared" si="69" ref="J459:J480">K459/I459</f>
        <v>55.67033976124885</v>
      </c>
      <c r="K459" s="855">
        <v>97</v>
      </c>
      <c r="L459" s="514"/>
      <c r="M459" s="797"/>
      <c r="N459" s="798" t="s">
        <v>180</v>
      </c>
      <c r="O459" s="799">
        <f aca="true" t="shared" si="70" ref="O459:O480">I459*M459</f>
        <v>0</v>
      </c>
      <c r="P459" s="848" t="s">
        <v>446</v>
      </c>
      <c r="Q459" s="844">
        <f aca="true" t="shared" si="71" ref="Q459:Q480">ROUNDUP((S459*(euro)),-2)</f>
        <v>0</v>
      </c>
      <c r="R459" s="845">
        <f aca="true" t="shared" si="72" ref="R459:R480">Q459*(1.25)</f>
        <v>0</v>
      </c>
      <c r="S459" s="846">
        <f aca="true" t="shared" si="73" ref="S459:S480">ROUNDUP((K459*M459),0)</f>
        <v>0</v>
      </c>
      <c r="T459" s="847">
        <f aca="true" t="shared" si="74" ref="T459:T480">ROUNDUP((S459*1.25),0)</f>
        <v>0</v>
      </c>
      <c r="U459" s="49">
        <f aca="true" t="shared" si="75" ref="U459:U480">H459*M459</f>
        <v>0</v>
      </c>
      <c r="AR459" s="263"/>
      <c r="AS459" s="263"/>
      <c r="AT459" s="263"/>
      <c r="AU459" s="263"/>
      <c r="AY459" s="856"/>
      <c r="AZ459" s="856"/>
      <c r="BA459" s="856"/>
      <c r="BB459" s="856"/>
      <c r="BC459" s="856"/>
      <c r="BD459" s="856"/>
      <c r="BE459" s="856"/>
      <c r="BF459" s="263"/>
      <c r="BG459" s="263"/>
      <c r="BR459" s="810"/>
      <c r="BS459" s="810"/>
      <c r="BT459" s="809"/>
      <c r="BU459" s="809"/>
      <c r="BV459" s="809"/>
      <c r="BY459" s="814"/>
      <c r="BZ459" s="814"/>
      <c r="CA459" s="814"/>
      <c r="CB459" s="814"/>
      <c r="CC459" s="814"/>
      <c r="CD459" s="814"/>
      <c r="CE459" s="814"/>
      <c r="CF459" s="814"/>
      <c r="CG459" s="814"/>
      <c r="CH459" s="814"/>
      <c r="CI459" s="814"/>
      <c r="CJ459" s="814"/>
      <c r="CK459" s="814"/>
      <c r="CL459" s="814"/>
      <c r="CM459" s="814"/>
      <c r="CN459" s="814"/>
      <c r="CO459" s="815"/>
      <c r="DA459" s="807"/>
      <c r="DB459" s="807"/>
      <c r="DC459" s="807"/>
      <c r="DD459" s="807"/>
      <c r="DE459" s="807"/>
      <c r="DF459" s="807"/>
      <c r="DG459" s="807"/>
      <c r="DH459" s="807"/>
      <c r="DI459" s="807"/>
      <c r="DJ459" s="807"/>
      <c r="DK459" s="807"/>
      <c r="DL459" s="807"/>
      <c r="DM459" s="807"/>
      <c r="DN459" s="807"/>
      <c r="DO459" s="807"/>
      <c r="DP459" s="807"/>
      <c r="DQ459" s="808"/>
      <c r="DY459" s="809"/>
      <c r="DZ459" s="809"/>
      <c r="EA459" s="809"/>
      <c r="EE459" s="810"/>
      <c r="EF459" s="810"/>
      <c r="EG459" s="810"/>
      <c r="EH459" s="810"/>
      <c r="EI459" s="810"/>
      <c r="EJ459" s="810"/>
      <c r="EK459" s="810"/>
      <c r="EL459" s="810"/>
      <c r="EM459" s="810"/>
    </row>
    <row r="460" spans="2:143" ht="12" customHeight="1">
      <c r="B460" s="639"/>
      <c r="C460" s="40">
        <v>264</v>
      </c>
      <c r="D460" s="41" t="s">
        <v>76</v>
      </c>
      <c r="E460" s="42"/>
      <c r="F460" s="66">
        <f>1.32-(3*0.33)</f>
        <v>0.33000000000000007</v>
      </c>
      <c r="G460" s="71"/>
      <c r="H460" s="45">
        <v>42</v>
      </c>
      <c r="I460" s="46">
        <f>F460*G459</f>
        <v>0.8712000000000002</v>
      </c>
      <c r="J460" s="262">
        <f t="shared" si="69"/>
        <v>60.83562901744718</v>
      </c>
      <c r="K460" s="855">
        <v>53</v>
      </c>
      <c r="L460" s="514"/>
      <c r="M460" s="797"/>
      <c r="N460" s="798" t="s">
        <v>180</v>
      </c>
      <c r="O460" s="799">
        <f t="shared" si="70"/>
        <v>0</v>
      </c>
      <c r="P460" s="848" t="s">
        <v>446</v>
      </c>
      <c r="Q460" s="844">
        <f t="shared" si="71"/>
        <v>0</v>
      </c>
      <c r="R460" s="845">
        <f t="shared" si="72"/>
        <v>0</v>
      </c>
      <c r="S460" s="846">
        <f t="shared" si="73"/>
        <v>0</v>
      </c>
      <c r="T460" s="847">
        <f t="shared" si="74"/>
        <v>0</v>
      </c>
      <c r="U460" s="49">
        <f t="shared" si="75"/>
        <v>0</v>
      </c>
      <c r="AR460" s="263"/>
      <c r="AS460" s="263"/>
      <c r="AT460" s="263"/>
      <c r="AU460" s="263"/>
      <c r="AY460" s="856"/>
      <c r="AZ460" s="856"/>
      <c r="BA460" s="856"/>
      <c r="BB460" s="856"/>
      <c r="BC460" s="856"/>
      <c r="BD460" s="856"/>
      <c r="BE460" s="856"/>
      <c r="BF460" s="263"/>
      <c r="BG460" s="263"/>
      <c r="BR460" s="810"/>
      <c r="BS460" s="810"/>
      <c r="BT460" s="809"/>
      <c r="BU460" s="809"/>
      <c r="BV460" s="809"/>
      <c r="BY460" s="814"/>
      <c r="BZ460" s="814"/>
      <c r="CA460" s="814"/>
      <c r="CB460" s="814"/>
      <c r="CC460" s="814"/>
      <c r="CD460" s="814"/>
      <c r="CE460" s="814"/>
      <c r="CF460" s="814"/>
      <c r="CG460" s="814"/>
      <c r="CH460" s="814"/>
      <c r="CI460" s="814"/>
      <c r="CJ460" s="814"/>
      <c r="CK460" s="814"/>
      <c r="CL460" s="814"/>
      <c r="CM460" s="814"/>
      <c r="CN460" s="814"/>
      <c r="CO460" s="815"/>
      <c r="DA460" s="807"/>
      <c r="DB460" s="807"/>
      <c r="DC460" s="807"/>
      <c r="DD460" s="807"/>
      <c r="DE460" s="807"/>
      <c r="DF460" s="807"/>
      <c r="DG460" s="807"/>
      <c r="DH460" s="807"/>
      <c r="DI460" s="807"/>
      <c r="DJ460" s="807"/>
      <c r="DK460" s="807"/>
      <c r="DL460" s="807"/>
      <c r="DM460" s="807"/>
      <c r="DN460" s="807"/>
      <c r="DO460" s="807"/>
      <c r="DP460" s="807"/>
      <c r="DQ460" s="808"/>
      <c r="DY460" s="809"/>
      <c r="DZ460" s="809"/>
      <c r="EA460" s="809"/>
      <c r="EE460" s="810"/>
      <c r="EF460" s="810"/>
      <c r="EG460" s="810"/>
      <c r="EH460" s="810"/>
      <c r="EI460" s="810"/>
      <c r="EJ460" s="810"/>
      <c r="EK460" s="810"/>
      <c r="EL460" s="810"/>
      <c r="EM460" s="810"/>
    </row>
    <row r="461" spans="2:143" ht="12" customHeight="1">
      <c r="B461" s="639"/>
      <c r="C461" s="5"/>
      <c r="D461" s="41" t="s">
        <v>77</v>
      </c>
      <c r="E461" s="42">
        <v>26</v>
      </c>
      <c r="F461" s="66">
        <f>1.32-(2*0.33)</f>
        <v>0.66</v>
      </c>
      <c r="G461" s="71">
        <v>3.3</v>
      </c>
      <c r="H461" s="45">
        <v>90</v>
      </c>
      <c r="I461" s="44">
        <f>F461*G461</f>
        <v>2.178</v>
      </c>
      <c r="J461" s="262">
        <f t="shared" si="69"/>
        <v>53.719008264462815</v>
      </c>
      <c r="K461" s="796">
        <v>117</v>
      </c>
      <c r="L461" s="514"/>
      <c r="M461" s="797"/>
      <c r="N461" s="798" t="s">
        <v>180</v>
      </c>
      <c r="O461" s="799">
        <f t="shared" si="70"/>
        <v>0</v>
      </c>
      <c r="P461" s="848" t="s">
        <v>446</v>
      </c>
      <c r="Q461" s="844">
        <f t="shared" si="71"/>
        <v>0</v>
      </c>
      <c r="R461" s="845">
        <f t="shared" si="72"/>
        <v>0</v>
      </c>
      <c r="S461" s="846">
        <f t="shared" si="73"/>
        <v>0</v>
      </c>
      <c r="T461" s="847">
        <f t="shared" si="74"/>
        <v>0</v>
      </c>
      <c r="U461" s="49">
        <f t="shared" si="75"/>
        <v>0</v>
      </c>
      <c r="AR461" s="263"/>
      <c r="AS461" s="263"/>
      <c r="AT461" s="263"/>
      <c r="AU461" s="263"/>
      <c r="AY461" s="811"/>
      <c r="AZ461" s="811"/>
      <c r="BA461" s="811"/>
      <c r="BB461" s="811"/>
      <c r="BC461" s="811"/>
      <c r="BD461" s="811"/>
      <c r="BE461" s="811"/>
      <c r="BF461" s="263"/>
      <c r="BG461" s="263"/>
      <c r="BR461" s="810"/>
      <c r="BS461" s="810"/>
      <c r="BT461" s="809"/>
      <c r="BU461" s="809"/>
      <c r="BV461" s="809"/>
      <c r="BY461" s="814"/>
      <c r="BZ461" s="814"/>
      <c r="CA461" s="814"/>
      <c r="CB461" s="814"/>
      <c r="CC461" s="814"/>
      <c r="CD461" s="814"/>
      <c r="CE461" s="814"/>
      <c r="CF461" s="814"/>
      <c r="CG461" s="814"/>
      <c r="CH461" s="814"/>
      <c r="CI461" s="814"/>
      <c r="CJ461" s="814"/>
      <c r="CK461" s="814"/>
      <c r="CL461" s="814"/>
      <c r="CM461" s="814"/>
      <c r="CN461" s="814"/>
      <c r="CO461" s="815"/>
      <c r="DA461" s="807"/>
      <c r="DB461" s="807"/>
      <c r="DC461" s="807"/>
      <c r="DD461" s="807"/>
      <c r="DE461" s="807"/>
      <c r="DF461" s="807"/>
      <c r="DG461" s="807"/>
      <c r="DH461" s="807"/>
      <c r="DI461" s="807"/>
      <c r="DJ461" s="807"/>
      <c r="DK461" s="807"/>
      <c r="DL461" s="807"/>
      <c r="DM461" s="807"/>
      <c r="DN461" s="807"/>
      <c r="DO461" s="807"/>
      <c r="DP461" s="807"/>
      <c r="DQ461" s="808"/>
      <c r="DY461" s="809"/>
      <c r="DZ461" s="809"/>
      <c r="EA461" s="809"/>
      <c r="EE461" s="810"/>
      <c r="EF461" s="810"/>
      <c r="EG461" s="810"/>
      <c r="EH461" s="810"/>
      <c r="EI461" s="810"/>
      <c r="EJ461" s="810"/>
      <c r="EK461" s="810"/>
      <c r="EL461" s="810"/>
      <c r="EM461" s="810"/>
    </row>
    <row r="462" spans="2:143" ht="12" customHeight="1">
      <c r="B462" s="639"/>
      <c r="C462" s="40">
        <v>330</v>
      </c>
      <c r="D462" s="41" t="s">
        <v>78</v>
      </c>
      <c r="E462" s="42"/>
      <c r="F462" s="66">
        <f>1.32-(3*0.33)</f>
        <v>0.33000000000000007</v>
      </c>
      <c r="G462" s="71"/>
      <c r="H462" s="45">
        <v>51</v>
      </c>
      <c r="I462" s="44">
        <f>F462*G461</f>
        <v>1.0890000000000002</v>
      </c>
      <c r="J462" s="262">
        <f t="shared" si="69"/>
        <v>58.76951331496785</v>
      </c>
      <c r="K462" s="796">
        <v>64</v>
      </c>
      <c r="L462" s="514"/>
      <c r="M462" s="797"/>
      <c r="N462" s="798" t="s">
        <v>180</v>
      </c>
      <c r="O462" s="799">
        <f t="shared" si="70"/>
        <v>0</v>
      </c>
      <c r="P462" s="848" t="s">
        <v>446</v>
      </c>
      <c r="Q462" s="844">
        <f t="shared" si="71"/>
        <v>0</v>
      </c>
      <c r="R462" s="845">
        <f t="shared" si="72"/>
        <v>0</v>
      </c>
      <c r="S462" s="846">
        <f t="shared" si="73"/>
        <v>0</v>
      </c>
      <c r="T462" s="847">
        <f t="shared" si="74"/>
        <v>0</v>
      </c>
      <c r="U462" s="49">
        <f t="shared" si="75"/>
        <v>0</v>
      </c>
      <c r="AR462" s="263"/>
      <c r="AS462" s="263"/>
      <c r="AT462" s="263"/>
      <c r="AU462" s="263"/>
      <c r="AY462" s="811"/>
      <c r="AZ462" s="811"/>
      <c r="BA462" s="811"/>
      <c r="BB462" s="811"/>
      <c r="BC462" s="811"/>
      <c r="BD462" s="811"/>
      <c r="BE462" s="811"/>
      <c r="BF462" s="263"/>
      <c r="BG462" s="263"/>
      <c r="BR462" s="810"/>
      <c r="BS462" s="810"/>
      <c r="BT462" s="809"/>
      <c r="BU462" s="809"/>
      <c r="BV462" s="809"/>
      <c r="BY462" s="814"/>
      <c r="BZ462" s="814"/>
      <c r="CA462" s="814"/>
      <c r="CB462" s="814"/>
      <c r="CC462" s="814"/>
      <c r="CD462" s="814"/>
      <c r="CE462" s="814"/>
      <c r="CF462" s="814"/>
      <c r="CG462" s="814"/>
      <c r="CH462" s="814"/>
      <c r="CI462" s="814"/>
      <c r="CJ462" s="814"/>
      <c r="CK462" s="814"/>
      <c r="CL462" s="814"/>
      <c r="CM462" s="814"/>
      <c r="CN462" s="814"/>
      <c r="CO462" s="815"/>
      <c r="DA462" s="807"/>
      <c r="DB462" s="807"/>
      <c r="DC462" s="807"/>
      <c r="DD462" s="807"/>
      <c r="DE462" s="807"/>
      <c r="DF462" s="807"/>
      <c r="DG462" s="807"/>
      <c r="DH462" s="807"/>
      <c r="DI462" s="807"/>
      <c r="DJ462" s="807"/>
      <c r="DK462" s="807"/>
      <c r="DL462" s="807"/>
      <c r="DM462" s="807"/>
      <c r="DN462" s="807"/>
      <c r="DO462" s="807"/>
      <c r="DP462" s="807"/>
      <c r="DQ462" s="808"/>
      <c r="DY462" s="809"/>
      <c r="DZ462" s="809"/>
      <c r="EA462" s="809"/>
      <c r="EE462" s="810"/>
      <c r="EF462" s="810"/>
      <c r="EG462" s="810"/>
      <c r="EH462" s="810"/>
      <c r="EI462" s="810"/>
      <c r="EJ462" s="810"/>
      <c r="EK462" s="810"/>
      <c r="EL462" s="810"/>
      <c r="EM462" s="810"/>
    </row>
    <row r="463" spans="2:143" ht="12" customHeight="1">
      <c r="B463" s="639"/>
      <c r="C463" s="3"/>
      <c r="D463" s="41" t="s">
        <v>79</v>
      </c>
      <c r="E463" s="42">
        <v>26</v>
      </c>
      <c r="F463" s="66">
        <f>1.32-(2*0.33)</f>
        <v>0.66</v>
      </c>
      <c r="G463" s="71">
        <v>3.96</v>
      </c>
      <c r="H463" s="45">
        <v>110</v>
      </c>
      <c r="I463" s="46">
        <f>F463*G463</f>
        <v>2.6136</v>
      </c>
      <c r="J463" s="262">
        <f t="shared" si="69"/>
        <v>52.035506580961126</v>
      </c>
      <c r="K463" s="796">
        <v>136</v>
      </c>
      <c r="L463" s="514"/>
      <c r="M463" s="797"/>
      <c r="N463" s="798" t="s">
        <v>180</v>
      </c>
      <c r="O463" s="799">
        <f t="shared" si="70"/>
        <v>0</v>
      </c>
      <c r="P463" s="848" t="s">
        <v>446</v>
      </c>
      <c r="Q463" s="844">
        <f t="shared" si="71"/>
        <v>0</v>
      </c>
      <c r="R463" s="845">
        <f t="shared" si="72"/>
        <v>0</v>
      </c>
      <c r="S463" s="846">
        <f t="shared" si="73"/>
        <v>0</v>
      </c>
      <c r="T463" s="847">
        <f t="shared" si="74"/>
        <v>0</v>
      </c>
      <c r="U463" s="49">
        <f t="shared" si="75"/>
        <v>0</v>
      </c>
      <c r="AR463" s="263"/>
      <c r="AS463" s="263"/>
      <c r="AT463" s="263"/>
      <c r="AU463" s="263"/>
      <c r="AY463" s="811"/>
      <c r="AZ463" s="811"/>
      <c r="BA463" s="811"/>
      <c r="BB463" s="811"/>
      <c r="BC463" s="811"/>
      <c r="BD463" s="811"/>
      <c r="BE463" s="811"/>
      <c r="BF463" s="263"/>
      <c r="BG463" s="263"/>
      <c r="BR463" s="810"/>
      <c r="BS463" s="810"/>
      <c r="BT463" s="809"/>
      <c r="BU463" s="809"/>
      <c r="BV463" s="809"/>
      <c r="BY463" s="814"/>
      <c r="BZ463" s="814"/>
      <c r="CA463" s="814"/>
      <c r="CB463" s="814"/>
      <c r="CC463" s="814"/>
      <c r="CD463" s="814"/>
      <c r="CE463" s="814"/>
      <c r="CF463" s="814"/>
      <c r="CG463" s="814"/>
      <c r="CH463" s="814"/>
      <c r="CI463" s="814"/>
      <c r="CJ463" s="814"/>
      <c r="CK463" s="814"/>
      <c r="CL463" s="814"/>
      <c r="CM463" s="814"/>
      <c r="CN463" s="814"/>
      <c r="CO463" s="815"/>
      <c r="DA463" s="807"/>
      <c r="DB463" s="807"/>
      <c r="DC463" s="807"/>
      <c r="DD463" s="807"/>
      <c r="DE463" s="807"/>
      <c r="DF463" s="807"/>
      <c r="DG463" s="807"/>
      <c r="DH463" s="807"/>
      <c r="DI463" s="807"/>
      <c r="DJ463" s="807"/>
      <c r="DK463" s="807"/>
      <c r="DL463" s="807"/>
      <c r="DM463" s="807"/>
      <c r="DN463" s="807"/>
      <c r="DO463" s="807"/>
      <c r="DP463" s="807"/>
      <c r="DQ463" s="808"/>
      <c r="DY463" s="809"/>
      <c r="DZ463" s="809"/>
      <c r="EA463" s="809"/>
      <c r="EE463" s="810"/>
      <c r="EF463" s="810"/>
      <c r="EG463" s="810"/>
      <c r="EH463" s="810"/>
      <c r="EI463" s="810"/>
      <c r="EJ463" s="810"/>
      <c r="EK463" s="810"/>
      <c r="EL463" s="810"/>
      <c r="EM463" s="810"/>
    </row>
    <row r="464" spans="2:143" ht="12" customHeight="1">
      <c r="B464" s="639"/>
      <c r="C464" s="40">
        <v>396</v>
      </c>
      <c r="D464" s="41" t="s">
        <v>80</v>
      </c>
      <c r="E464" s="42"/>
      <c r="F464" s="66">
        <f>1.32-(3*0.33)</f>
        <v>0.33000000000000007</v>
      </c>
      <c r="G464" s="71"/>
      <c r="H464" s="45">
        <v>61</v>
      </c>
      <c r="I464" s="46">
        <f>F464*G463</f>
        <v>1.3068000000000002</v>
      </c>
      <c r="J464" s="262">
        <f t="shared" si="69"/>
        <v>56.62687480869298</v>
      </c>
      <c r="K464" s="796">
        <v>74</v>
      </c>
      <c r="L464" s="514"/>
      <c r="M464" s="797"/>
      <c r="N464" s="798" t="s">
        <v>180</v>
      </c>
      <c r="O464" s="799">
        <f t="shared" si="70"/>
        <v>0</v>
      </c>
      <c r="P464" s="848" t="s">
        <v>446</v>
      </c>
      <c r="Q464" s="844">
        <f t="shared" si="71"/>
        <v>0</v>
      </c>
      <c r="R464" s="845">
        <f t="shared" si="72"/>
        <v>0</v>
      </c>
      <c r="S464" s="846">
        <f t="shared" si="73"/>
        <v>0</v>
      </c>
      <c r="T464" s="847">
        <f t="shared" si="74"/>
        <v>0</v>
      </c>
      <c r="U464" s="49">
        <f t="shared" si="75"/>
        <v>0</v>
      </c>
      <c r="AR464" s="263"/>
      <c r="AS464" s="263"/>
      <c r="AT464" s="263"/>
      <c r="AU464" s="263"/>
      <c r="AY464" s="811"/>
      <c r="AZ464" s="811"/>
      <c r="BA464" s="811"/>
      <c r="BB464" s="811"/>
      <c r="BC464" s="811"/>
      <c r="BD464" s="811"/>
      <c r="BE464" s="811"/>
      <c r="BF464" s="263"/>
      <c r="BG464" s="263"/>
      <c r="BR464" s="810"/>
      <c r="BS464" s="810"/>
      <c r="BT464" s="809"/>
      <c r="BU464" s="809"/>
      <c r="BV464" s="809"/>
      <c r="BY464" s="814"/>
      <c r="BZ464" s="814"/>
      <c r="CA464" s="814"/>
      <c r="CB464" s="814"/>
      <c r="CC464" s="814"/>
      <c r="CD464" s="814"/>
      <c r="CE464" s="814"/>
      <c r="CF464" s="814"/>
      <c r="CG464" s="814"/>
      <c r="CH464" s="814"/>
      <c r="CI464" s="814"/>
      <c r="CJ464" s="814"/>
      <c r="CK464" s="814"/>
      <c r="CL464" s="814"/>
      <c r="CM464" s="814"/>
      <c r="CN464" s="814"/>
      <c r="CO464" s="815"/>
      <c r="DA464" s="807"/>
      <c r="DB464" s="807"/>
      <c r="DC464" s="807"/>
      <c r="DD464" s="807"/>
      <c r="DE464" s="807"/>
      <c r="DF464" s="807"/>
      <c r="DG464" s="807"/>
      <c r="DH464" s="807"/>
      <c r="DI464" s="807"/>
      <c r="DJ464" s="807"/>
      <c r="DK464" s="807"/>
      <c r="DL464" s="807"/>
      <c r="DM464" s="807"/>
      <c r="DN464" s="807"/>
      <c r="DO464" s="807"/>
      <c r="DP464" s="807"/>
      <c r="DQ464" s="808"/>
      <c r="DY464" s="809"/>
      <c r="DZ464" s="809"/>
      <c r="EA464" s="809"/>
      <c r="EE464" s="810"/>
      <c r="EF464" s="810"/>
      <c r="EG464" s="810"/>
      <c r="EH464" s="810"/>
      <c r="EI464" s="810"/>
      <c r="EJ464" s="810"/>
      <c r="EK464" s="810"/>
      <c r="EL464" s="810"/>
      <c r="EM464" s="810"/>
    </row>
    <row r="465" spans="2:143" ht="12" customHeight="1">
      <c r="B465" s="639"/>
      <c r="C465" s="40"/>
      <c r="D465" s="41" t="s">
        <v>81</v>
      </c>
      <c r="E465" s="42">
        <v>26</v>
      </c>
      <c r="F465" s="66">
        <v>0.66</v>
      </c>
      <c r="G465" s="71">
        <v>4.62</v>
      </c>
      <c r="H465" s="45">
        <v>127</v>
      </c>
      <c r="I465" s="44">
        <f>F465*G465</f>
        <v>3.0492000000000004</v>
      </c>
      <c r="J465" s="262">
        <f t="shared" si="69"/>
        <v>50.5050505050505</v>
      </c>
      <c r="K465" s="796">
        <v>154</v>
      </c>
      <c r="L465" s="514"/>
      <c r="M465" s="797"/>
      <c r="N465" s="798" t="s">
        <v>180</v>
      </c>
      <c r="O465" s="799">
        <f t="shared" si="70"/>
        <v>0</v>
      </c>
      <c r="P465" s="848" t="s">
        <v>446</v>
      </c>
      <c r="Q465" s="844">
        <f t="shared" si="71"/>
        <v>0</v>
      </c>
      <c r="R465" s="845">
        <f t="shared" si="72"/>
        <v>0</v>
      </c>
      <c r="S465" s="846">
        <f t="shared" si="73"/>
        <v>0</v>
      </c>
      <c r="T465" s="847">
        <f t="shared" si="74"/>
        <v>0</v>
      </c>
      <c r="U465" s="49">
        <f t="shared" si="75"/>
        <v>0</v>
      </c>
      <c r="AR465" s="263"/>
      <c r="AS465" s="263"/>
      <c r="AT465" s="263"/>
      <c r="AU465" s="263"/>
      <c r="AY465" s="811"/>
      <c r="AZ465" s="811"/>
      <c r="BA465" s="811"/>
      <c r="BB465" s="811"/>
      <c r="BC465" s="811"/>
      <c r="BD465" s="811"/>
      <c r="BE465" s="811"/>
      <c r="BF465" s="263"/>
      <c r="BG465" s="263"/>
      <c r="BR465" s="810"/>
      <c r="BS465" s="810"/>
      <c r="BT465" s="809"/>
      <c r="BU465" s="809"/>
      <c r="BV465" s="809"/>
      <c r="BY465" s="814"/>
      <c r="BZ465" s="814"/>
      <c r="CA465" s="814"/>
      <c r="CB465" s="814"/>
      <c r="CC465" s="814"/>
      <c r="CD465" s="814"/>
      <c r="CE465" s="814"/>
      <c r="CF465" s="814"/>
      <c r="CG465" s="814"/>
      <c r="CH465" s="814"/>
      <c r="CI465" s="814"/>
      <c r="CJ465" s="814"/>
      <c r="CK465" s="814"/>
      <c r="CL465" s="814"/>
      <c r="CM465" s="814"/>
      <c r="CN465" s="814"/>
      <c r="CO465" s="815"/>
      <c r="DA465" s="807"/>
      <c r="DB465" s="807"/>
      <c r="DC465" s="807"/>
      <c r="DD465" s="807"/>
      <c r="DE465" s="807"/>
      <c r="DF465" s="807"/>
      <c r="DG465" s="807"/>
      <c r="DH465" s="807"/>
      <c r="DI465" s="807"/>
      <c r="DJ465" s="807"/>
      <c r="DK465" s="807"/>
      <c r="DL465" s="807"/>
      <c r="DM465" s="807"/>
      <c r="DN465" s="807"/>
      <c r="DO465" s="807"/>
      <c r="DP465" s="807"/>
      <c r="DQ465" s="808"/>
      <c r="DY465" s="809"/>
      <c r="DZ465" s="809"/>
      <c r="EA465" s="809"/>
      <c r="EE465" s="810"/>
      <c r="EF465" s="810"/>
      <c r="EG465" s="810"/>
      <c r="EH465" s="810"/>
      <c r="EI465" s="810"/>
      <c r="EJ465" s="810"/>
      <c r="EK465" s="810"/>
      <c r="EL465" s="810"/>
      <c r="EM465" s="810"/>
    </row>
    <row r="466" spans="2:143" ht="12" customHeight="1">
      <c r="B466" s="639"/>
      <c r="C466" s="40">
        <v>462</v>
      </c>
      <c r="D466" s="41" t="s">
        <v>82</v>
      </c>
      <c r="E466" s="42"/>
      <c r="F466" s="66">
        <v>0.33</v>
      </c>
      <c r="G466" s="71"/>
      <c r="H466" s="45">
        <v>71</v>
      </c>
      <c r="I466" s="44">
        <f>F466*G465</f>
        <v>1.5246000000000002</v>
      </c>
      <c r="J466" s="262">
        <f t="shared" si="69"/>
        <v>55.09641873278236</v>
      </c>
      <c r="K466" s="796">
        <v>84</v>
      </c>
      <c r="L466" s="514"/>
      <c r="M466" s="797"/>
      <c r="N466" s="798" t="s">
        <v>180</v>
      </c>
      <c r="O466" s="799">
        <f t="shared" si="70"/>
        <v>0</v>
      </c>
      <c r="P466" s="848" t="s">
        <v>446</v>
      </c>
      <c r="Q466" s="844">
        <f t="shared" si="71"/>
        <v>0</v>
      </c>
      <c r="R466" s="845">
        <f t="shared" si="72"/>
        <v>0</v>
      </c>
      <c r="S466" s="846">
        <f t="shared" si="73"/>
        <v>0</v>
      </c>
      <c r="T466" s="847">
        <f t="shared" si="74"/>
        <v>0</v>
      </c>
      <c r="U466" s="49">
        <f t="shared" si="75"/>
        <v>0</v>
      </c>
      <c r="AR466" s="263"/>
      <c r="AS466" s="263"/>
      <c r="AT466" s="263"/>
      <c r="AU466" s="263"/>
      <c r="AY466" s="811"/>
      <c r="AZ466" s="811"/>
      <c r="BA466" s="811"/>
      <c r="BB466" s="811"/>
      <c r="BC466" s="811"/>
      <c r="BD466" s="811"/>
      <c r="BE466" s="811"/>
      <c r="BF466" s="263"/>
      <c r="BG466" s="263"/>
      <c r="BR466" s="810"/>
      <c r="BS466" s="810"/>
      <c r="BT466" s="809"/>
      <c r="BU466" s="809"/>
      <c r="BV466" s="809"/>
      <c r="BY466" s="814"/>
      <c r="BZ466" s="814"/>
      <c r="CA466" s="814"/>
      <c r="CB466" s="814"/>
      <c r="CC466" s="814"/>
      <c r="CD466" s="814"/>
      <c r="CE466" s="814"/>
      <c r="CF466" s="814"/>
      <c r="CG466" s="814"/>
      <c r="CH466" s="814"/>
      <c r="CI466" s="814"/>
      <c r="CJ466" s="814"/>
      <c r="CK466" s="814"/>
      <c r="CL466" s="814"/>
      <c r="CM466" s="814"/>
      <c r="CN466" s="814"/>
      <c r="CO466" s="815"/>
      <c r="DA466" s="807"/>
      <c r="DB466" s="807"/>
      <c r="DC466" s="807"/>
      <c r="DD466" s="807"/>
      <c r="DE466" s="807"/>
      <c r="DF466" s="807"/>
      <c r="DG466" s="807"/>
      <c r="DH466" s="807"/>
      <c r="DI466" s="807"/>
      <c r="DJ466" s="807"/>
      <c r="DK466" s="807"/>
      <c r="DL466" s="807"/>
      <c r="DM466" s="807"/>
      <c r="DN466" s="807"/>
      <c r="DO466" s="807"/>
      <c r="DP466" s="807"/>
      <c r="DQ466" s="808"/>
      <c r="DY466" s="809"/>
      <c r="DZ466" s="809"/>
      <c r="EA466" s="809"/>
      <c r="EE466" s="810"/>
      <c r="EF466" s="810"/>
      <c r="EG466" s="810"/>
      <c r="EH466" s="810"/>
      <c r="EI466" s="810"/>
      <c r="EJ466" s="810"/>
      <c r="EK466" s="810"/>
      <c r="EL466" s="810"/>
      <c r="EM466" s="810"/>
    </row>
    <row r="467" spans="2:143" ht="12" customHeight="1">
      <c r="B467" s="639"/>
      <c r="C467" s="3"/>
      <c r="D467" s="41" t="s">
        <v>83</v>
      </c>
      <c r="E467" s="42">
        <v>26</v>
      </c>
      <c r="F467" s="66">
        <f>1.32-(2*0.33)</f>
        <v>0.66</v>
      </c>
      <c r="G467" s="71">
        <v>5.28</v>
      </c>
      <c r="H467" s="45">
        <v>143</v>
      </c>
      <c r="I467" s="46">
        <f>F467*G467</f>
        <v>3.4848000000000003</v>
      </c>
      <c r="J467" s="262">
        <f t="shared" si="69"/>
        <v>49.07024793388429</v>
      </c>
      <c r="K467" s="796">
        <v>171</v>
      </c>
      <c r="L467" s="514"/>
      <c r="M467" s="797"/>
      <c r="N467" s="798" t="s">
        <v>180</v>
      </c>
      <c r="O467" s="799">
        <f t="shared" si="70"/>
        <v>0</v>
      </c>
      <c r="P467" s="848" t="s">
        <v>446</v>
      </c>
      <c r="Q467" s="844">
        <f t="shared" si="71"/>
        <v>0</v>
      </c>
      <c r="R467" s="845">
        <f t="shared" si="72"/>
        <v>0</v>
      </c>
      <c r="S467" s="846">
        <f t="shared" si="73"/>
        <v>0</v>
      </c>
      <c r="T467" s="847">
        <f t="shared" si="74"/>
        <v>0</v>
      </c>
      <c r="U467" s="49">
        <f t="shared" si="75"/>
        <v>0</v>
      </c>
      <c r="AR467" s="263"/>
      <c r="AS467" s="263"/>
      <c r="AT467" s="263"/>
      <c r="AU467" s="263"/>
      <c r="AY467" s="811"/>
      <c r="AZ467" s="811"/>
      <c r="BA467" s="811"/>
      <c r="BB467" s="811"/>
      <c r="BC467" s="811"/>
      <c r="BD467" s="811"/>
      <c r="BE467" s="811"/>
      <c r="BF467" s="263"/>
      <c r="BG467" s="263"/>
      <c r="BR467" s="810"/>
      <c r="BS467" s="810"/>
      <c r="BT467" s="809"/>
      <c r="BU467" s="809"/>
      <c r="BV467" s="809"/>
      <c r="BY467" s="814"/>
      <c r="BZ467" s="814"/>
      <c r="CA467" s="814"/>
      <c r="CB467" s="814"/>
      <c r="CC467" s="814"/>
      <c r="CD467" s="814"/>
      <c r="CE467" s="814"/>
      <c r="CF467" s="814"/>
      <c r="CG467" s="814"/>
      <c r="CH467" s="814"/>
      <c r="CI467" s="814"/>
      <c r="CJ467" s="814"/>
      <c r="CK467" s="814"/>
      <c r="CL467" s="814"/>
      <c r="CM467" s="814"/>
      <c r="CN467" s="814"/>
      <c r="CO467" s="815"/>
      <c r="DA467" s="807"/>
      <c r="DB467" s="807"/>
      <c r="DC467" s="807"/>
      <c r="DD467" s="807"/>
      <c r="DE467" s="807"/>
      <c r="DF467" s="807"/>
      <c r="DG467" s="807"/>
      <c r="DH467" s="807"/>
      <c r="DI467" s="807"/>
      <c r="DJ467" s="807"/>
      <c r="DK467" s="807"/>
      <c r="DL467" s="807"/>
      <c r="DM467" s="807"/>
      <c r="DN467" s="807"/>
      <c r="DO467" s="807"/>
      <c r="DP467" s="807"/>
      <c r="DQ467" s="808"/>
      <c r="DY467" s="809"/>
      <c r="DZ467" s="809"/>
      <c r="EA467" s="809"/>
      <c r="EE467" s="810"/>
      <c r="EF467" s="810"/>
      <c r="EG467" s="810"/>
      <c r="EH467" s="810"/>
      <c r="EI467" s="810"/>
      <c r="EJ467" s="810"/>
      <c r="EK467" s="810"/>
      <c r="EL467" s="810"/>
      <c r="EM467" s="810"/>
    </row>
    <row r="468" spans="2:143" ht="12" customHeight="1">
      <c r="B468" s="639"/>
      <c r="C468" s="40">
        <v>528</v>
      </c>
      <c r="D468" s="41" t="s">
        <v>84</v>
      </c>
      <c r="E468" s="42"/>
      <c r="F468" s="66">
        <f>1.32-(3*0.33)</f>
        <v>0.33000000000000007</v>
      </c>
      <c r="G468" s="71"/>
      <c r="H468" s="45">
        <v>81</v>
      </c>
      <c r="I468" s="46">
        <f>F468*G467</f>
        <v>1.7424000000000004</v>
      </c>
      <c r="J468" s="262">
        <f t="shared" si="69"/>
        <v>53.94857667584939</v>
      </c>
      <c r="K468" s="796">
        <v>94</v>
      </c>
      <c r="L468" s="514"/>
      <c r="M468" s="797"/>
      <c r="N468" s="798" t="s">
        <v>180</v>
      </c>
      <c r="O468" s="799">
        <f t="shared" si="70"/>
        <v>0</v>
      </c>
      <c r="P468" s="848" t="s">
        <v>446</v>
      </c>
      <c r="Q468" s="844">
        <f t="shared" si="71"/>
        <v>0</v>
      </c>
      <c r="R468" s="845">
        <f t="shared" si="72"/>
        <v>0</v>
      </c>
      <c r="S468" s="846">
        <f t="shared" si="73"/>
        <v>0</v>
      </c>
      <c r="T468" s="847">
        <f t="shared" si="74"/>
        <v>0</v>
      </c>
      <c r="U468" s="49">
        <f t="shared" si="75"/>
        <v>0</v>
      </c>
      <c r="AR468" s="263"/>
      <c r="AS468" s="263"/>
      <c r="AT468" s="263"/>
      <c r="AU468" s="263"/>
      <c r="AY468" s="811"/>
      <c r="AZ468" s="811"/>
      <c r="BA468" s="811"/>
      <c r="BB468" s="811"/>
      <c r="BC468" s="811"/>
      <c r="BD468" s="811"/>
      <c r="BE468" s="811"/>
      <c r="BF468" s="263"/>
      <c r="BG468" s="263"/>
      <c r="BR468" s="810"/>
      <c r="BS468" s="810"/>
      <c r="BT468" s="809"/>
      <c r="BU468" s="809"/>
      <c r="BV468" s="809"/>
      <c r="BY468" s="814"/>
      <c r="BZ468" s="814"/>
      <c r="CA468" s="814"/>
      <c r="CB468" s="814"/>
      <c r="CC468" s="814"/>
      <c r="CD468" s="814"/>
      <c r="CE468" s="814"/>
      <c r="CF468" s="814"/>
      <c r="CG468" s="814"/>
      <c r="CH468" s="814"/>
      <c r="CI468" s="814"/>
      <c r="CJ468" s="814"/>
      <c r="CK468" s="814"/>
      <c r="CL468" s="814"/>
      <c r="CM468" s="814"/>
      <c r="CN468" s="814"/>
      <c r="CO468" s="815"/>
      <c r="DA468" s="807"/>
      <c r="DB468" s="807"/>
      <c r="DC468" s="807"/>
      <c r="DD468" s="807"/>
      <c r="DE468" s="807"/>
      <c r="DF468" s="807"/>
      <c r="DG468" s="807"/>
      <c r="DH468" s="807"/>
      <c r="DI468" s="807"/>
      <c r="DJ468" s="807"/>
      <c r="DK468" s="807"/>
      <c r="DL468" s="807"/>
      <c r="DM468" s="807"/>
      <c r="DN468" s="807"/>
      <c r="DO468" s="807"/>
      <c r="DP468" s="807"/>
      <c r="DQ468" s="808"/>
      <c r="DY468" s="809"/>
      <c r="DZ468" s="809"/>
      <c r="EA468" s="809"/>
      <c r="EE468" s="810"/>
      <c r="EF468" s="810"/>
      <c r="EG468" s="810"/>
      <c r="EH468" s="810"/>
      <c r="EI468" s="810"/>
      <c r="EJ468" s="810"/>
      <c r="EK468" s="810"/>
      <c r="EL468" s="810"/>
      <c r="EM468" s="810"/>
    </row>
    <row r="469" spans="2:143" ht="12" customHeight="1">
      <c r="B469" s="639"/>
      <c r="C469" s="3"/>
      <c r="D469" s="41" t="s">
        <v>85</v>
      </c>
      <c r="E469" s="42">
        <v>26</v>
      </c>
      <c r="F469" s="66">
        <f>1.32-(2*0.33)</f>
        <v>0.66</v>
      </c>
      <c r="G469" s="71">
        <v>5.94</v>
      </c>
      <c r="H469" s="45">
        <v>162</v>
      </c>
      <c r="I469" s="46">
        <f>F469*G469</f>
        <v>3.9204000000000003</v>
      </c>
      <c r="J469" s="262">
        <f t="shared" si="69"/>
        <v>48.46444240383634</v>
      </c>
      <c r="K469" s="796">
        <v>190</v>
      </c>
      <c r="L469" s="514"/>
      <c r="M469" s="797"/>
      <c r="N469" s="798" t="s">
        <v>180</v>
      </c>
      <c r="O469" s="799">
        <f t="shared" si="70"/>
        <v>0</v>
      </c>
      <c r="P469" s="848" t="s">
        <v>446</v>
      </c>
      <c r="Q469" s="844">
        <f t="shared" si="71"/>
        <v>0</v>
      </c>
      <c r="R469" s="845">
        <f t="shared" si="72"/>
        <v>0</v>
      </c>
      <c r="S469" s="846">
        <f t="shared" si="73"/>
        <v>0</v>
      </c>
      <c r="T469" s="847">
        <f t="shared" si="74"/>
        <v>0</v>
      </c>
      <c r="U469" s="49">
        <f t="shared" si="75"/>
        <v>0</v>
      </c>
      <c r="AR469" s="263"/>
      <c r="AS469" s="263"/>
      <c r="AT469" s="263"/>
      <c r="AU469" s="263"/>
      <c r="AY469" s="811"/>
      <c r="AZ469" s="811"/>
      <c r="BA469" s="811"/>
      <c r="BB469" s="811"/>
      <c r="BC469" s="811"/>
      <c r="BD469" s="811"/>
      <c r="BE469" s="811"/>
      <c r="BF469" s="263"/>
      <c r="BG469" s="263"/>
      <c r="BR469" s="810"/>
      <c r="BS469" s="810"/>
      <c r="BT469" s="809"/>
      <c r="BU469" s="809"/>
      <c r="BV469" s="809"/>
      <c r="BY469" s="814"/>
      <c r="BZ469" s="814"/>
      <c r="CA469" s="814"/>
      <c r="CB469" s="814"/>
      <c r="CC469" s="814"/>
      <c r="CD469" s="814"/>
      <c r="CE469" s="814"/>
      <c r="CF469" s="814"/>
      <c r="CG469" s="814"/>
      <c r="CH469" s="814"/>
      <c r="CI469" s="814"/>
      <c r="CJ469" s="814"/>
      <c r="CK469" s="814"/>
      <c r="CL469" s="814"/>
      <c r="CM469" s="814"/>
      <c r="CN469" s="814"/>
      <c r="CO469" s="815"/>
      <c r="DA469" s="807"/>
      <c r="DB469" s="807"/>
      <c r="DC469" s="807"/>
      <c r="DD469" s="807"/>
      <c r="DE469" s="807"/>
      <c r="DF469" s="807"/>
      <c r="DG469" s="807"/>
      <c r="DH469" s="807"/>
      <c r="DI469" s="807"/>
      <c r="DJ469" s="807"/>
      <c r="DK469" s="807"/>
      <c r="DL469" s="807"/>
      <c r="DM469" s="807"/>
      <c r="DN469" s="807"/>
      <c r="DO469" s="807"/>
      <c r="DP469" s="807"/>
      <c r="DQ469" s="808"/>
      <c r="DY469" s="809"/>
      <c r="DZ469" s="809"/>
      <c r="EA469" s="809"/>
      <c r="EE469" s="810"/>
      <c r="EF469" s="810"/>
      <c r="EG469" s="810"/>
      <c r="EH469" s="810"/>
      <c r="EI469" s="810"/>
      <c r="EJ469" s="810"/>
      <c r="EK469" s="810"/>
      <c r="EL469" s="810"/>
      <c r="EM469" s="810"/>
    </row>
    <row r="470" spans="2:143" ht="12" customHeight="1">
      <c r="B470" s="639"/>
      <c r="C470" s="40">
        <v>594</v>
      </c>
      <c r="D470" s="41" t="s">
        <v>86</v>
      </c>
      <c r="E470" s="42"/>
      <c r="F470" s="66">
        <f>1.32-(3*0.33)</f>
        <v>0.33000000000000007</v>
      </c>
      <c r="G470" s="71"/>
      <c r="H470" s="45">
        <v>91</v>
      </c>
      <c r="I470" s="46">
        <f>F470*G469</f>
        <v>1.9602000000000006</v>
      </c>
      <c r="J470" s="262">
        <f t="shared" si="69"/>
        <v>53.05581063156819</v>
      </c>
      <c r="K470" s="796">
        <v>104</v>
      </c>
      <c r="L470" s="514"/>
      <c r="M470" s="797"/>
      <c r="N470" s="798" t="s">
        <v>180</v>
      </c>
      <c r="O470" s="799">
        <f t="shared" si="70"/>
        <v>0</v>
      </c>
      <c r="P470" s="848" t="s">
        <v>446</v>
      </c>
      <c r="Q470" s="844">
        <f t="shared" si="71"/>
        <v>0</v>
      </c>
      <c r="R470" s="845">
        <f t="shared" si="72"/>
        <v>0</v>
      </c>
      <c r="S470" s="846">
        <f t="shared" si="73"/>
        <v>0</v>
      </c>
      <c r="T470" s="847">
        <f t="shared" si="74"/>
        <v>0</v>
      </c>
      <c r="U470" s="49">
        <f t="shared" si="75"/>
        <v>0</v>
      </c>
      <c r="AR470" s="263"/>
      <c r="AS470" s="263"/>
      <c r="AT470" s="263"/>
      <c r="AU470" s="263"/>
      <c r="AY470" s="811"/>
      <c r="AZ470" s="811"/>
      <c r="BA470" s="811"/>
      <c r="BB470" s="811"/>
      <c r="BC470" s="811"/>
      <c r="BD470" s="811"/>
      <c r="BE470" s="811"/>
      <c r="BF470" s="263"/>
      <c r="BG470" s="263"/>
      <c r="BR470" s="810"/>
      <c r="BS470" s="810"/>
      <c r="BT470" s="809"/>
      <c r="BU470" s="809"/>
      <c r="BV470" s="809"/>
      <c r="BY470" s="814"/>
      <c r="BZ470" s="814"/>
      <c r="CA470" s="814"/>
      <c r="CB470" s="814"/>
      <c r="CC470" s="814"/>
      <c r="CD470" s="814"/>
      <c r="CE470" s="814"/>
      <c r="CF470" s="814"/>
      <c r="CG470" s="814"/>
      <c r="CH470" s="814"/>
      <c r="CI470" s="814"/>
      <c r="CJ470" s="814"/>
      <c r="CK470" s="814"/>
      <c r="CL470" s="814"/>
      <c r="CM470" s="814"/>
      <c r="CN470" s="814"/>
      <c r="CO470" s="815"/>
      <c r="DA470" s="807"/>
      <c r="DB470" s="807"/>
      <c r="DC470" s="807"/>
      <c r="DD470" s="807"/>
      <c r="DE470" s="807"/>
      <c r="DF470" s="807"/>
      <c r="DG470" s="807"/>
      <c r="DH470" s="807"/>
      <c r="DI470" s="807"/>
      <c r="DJ470" s="807"/>
      <c r="DK470" s="807"/>
      <c r="DL470" s="807"/>
      <c r="DM470" s="807"/>
      <c r="DN470" s="807"/>
      <c r="DO470" s="807"/>
      <c r="DP470" s="807"/>
      <c r="DQ470" s="808"/>
      <c r="DY470" s="809"/>
      <c r="DZ470" s="809"/>
      <c r="EA470" s="809"/>
      <c r="EE470" s="810"/>
      <c r="EF470" s="810"/>
      <c r="EG470" s="810"/>
      <c r="EH470" s="810"/>
      <c r="EI470" s="810"/>
      <c r="EJ470" s="810"/>
      <c r="EK470" s="810"/>
      <c r="EL470" s="810"/>
      <c r="EM470" s="810"/>
    </row>
    <row r="471" spans="2:143" ht="12" customHeight="1">
      <c r="B471" s="639"/>
      <c r="C471" s="3"/>
      <c r="D471" s="41" t="s">
        <v>87</v>
      </c>
      <c r="E471" s="42">
        <v>26</v>
      </c>
      <c r="F471" s="66">
        <f>1.32-(2*0.33)</f>
        <v>0.66</v>
      </c>
      <c r="G471" s="71">
        <v>6.6</v>
      </c>
      <c r="H471" s="45">
        <v>177</v>
      </c>
      <c r="I471" s="46">
        <f>F471*G471</f>
        <v>4.356</v>
      </c>
      <c r="J471" s="262">
        <f t="shared" si="69"/>
        <v>46.83195592286501</v>
      </c>
      <c r="K471" s="796">
        <v>204</v>
      </c>
      <c r="L471" s="514"/>
      <c r="M471" s="797"/>
      <c r="N471" s="798" t="s">
        <v>180</v>
      </c>
      <c r="O471" s="799">
        <f t="shared" si="70"/>
        <v>0</v>
      </c>
      <c r="P471" s="848" t="s">
        <v>446</v>
      </c>
      <c r="Q471" s="857">
        <f t="shared" si="71"/>
        <v>0</v>
      </c>
      <c r="R471" s="845">
        <f t="shared" si="72"/>
        <v>0</v>
      </c>
      <c r="S471" s="858">
        <f t="shared" si="73"/>
        <v>0</v>
      </c>
      <c r="T471" s="847">
        <f t="shared" si="74"/>
        <v>0</v>
      </c>
      <c r="U471" s="49">
        <f t="shared" si="75"/>
        <v>0</v>
      </c>
      <c r="AR471" s="263"/>
      <c r="AS471" s="263"/>
      <c r="AT471" s="263"/>
      <c r="AU471" s="263"/>
      <c r="AY471" s="811"/>
      <c r="AZ471" s="811"/>
      <c r="BA471" s="811"/>
      <c r="BB471" s="811"/>
      <c r="BC471" s="811"/>
      <c r="BD471" s="811"/>
      <c r="BE471" s="811"/>
      <c r="BF471" s="263"/>
      <c r="BG471" s="263"/>
      <c r="BR471" s="810"/>
      <c r="BS471" s="810"/>
      <c r="BT471" s="809"/>
      <c r="BU471" s="809"/>
      <c r="BV471" s="809"/>
      <c r="BY471" s="814"/>
      <c r="BZ471" s="814"/>
      <c r="CA471" s="814"/>
      <c r="CB471" s="814"/>
      <c r="CC471" s="814"/>
      <c r="CD471" s="814"/>
      <c r="CE471" s="814"/>
      <c r="CF471" s="814"/>
      <c r="CG471" s="814"/>
      <c r="CH471" s="814"/>
      <c r="CI471" s="814"/>
      <c r="CJ471" s="814"/>
      <c r="CK471" s="814"/>
      <c r="CL471" s="814"/>
      <c r="CM471" s="814"/>
      <c r="CN471" s="814"/>
      <c r="CO471" s="815"/>
      <c r="DA471" s="807"/>
      <c r="DB471" s="807"/>
      <c r="DC471" s="807"/>
      <c r="DD471" s="807"/>
      <c r="DE471" s="807"/>
      <c r="DF471" s="807"/>
      <c r="DG471" s="807"/>
      <c r="DH471" s="807"/>
      <c r="DI471" s="807"/>
      <c r="DJ471" s="807"/>
      <c r="DK471" s="807"/>
      <c r="DL471" s="807"/>
      <c r="DM471" s="807"/>
      <c r="DN471" s="807"/>
      <c r="DO471" s="807"/>
      <c r="DP471" s="807"/>
      <c r="DQ471" s="808"/>
      <c r="DY471" s="809"/>
      <c r="DZ471" s="809"/>
      <c r="EA471" s="809"/>
      <c r="EE471" s="810"/>
      <c r="EF471" s="810"/>
      <c r="EG471" s="810"/>
      <c r="EH471" s="810"/>
      <c r="EI471" s="810"/>
      <c r="EJ471" s="810"/>
      <c r="EK471" s="810"/>
      <c r="EL471" s="810"/>
      <c r="EM471" s="810"/>
    </row>
    <row r="472" spans="2:143" ht="12" customHeight="1">
      <c r="B472" s="639"/>
      <c r="C472" s="40">
        <v>660</v>
      </c>
      <c r="D472" s="41" t="s">
        <v>88</v>
      </c>
      <c r="E472" s="42"/>
      <c r="F472" s="66">
        <f>1.32-(3*0.33)</f>
        <v>0.33000000000000007</v>
      </c>
      <c r="G472" s="71"/>
      <c r="H472" s="45">
        <v>100</v>
      </c>
      <c r="I472" s="46">
        <f>F472*G471</f>
        <v>2.1780000000000004</v>
      </c>
      <c r="J472" s="262">
        <f t="shared" si="69"/>
        <v>51.42332415059687</v>
      </c>
      <c r="K472" s="796">
        <v>112</v>
      </c>
      <c r="L472" s="514"/>
      <c r="M472" s="797"/>
      <c r="N472" s="798" t="s">
        <v>180</v>
      </c>
      <c r="O472" s="799">
        <f t="shared" si="70"/>
        <v>0</v>
      </c>
      <c r="P472" s="848" t="s">
        <v>446</v>
      </c>
      <c r="Q472" s="844">
        <f t="shared" si="71"/>
        <v>0</v>
      </c>
      <c r="R472" s="845">
        <f t="shared" si="72"/>
        <v>0</v>
      </c>
      <c r="S472" s="846">
        <f t="shared" si="73"/>
        <v>0</v>
      </c>
      <c r="T472" s="847">
        <f t="shared" si="74"/>
        <v>0</v>
      </c>
      <c r="U472" s="49">
        <f t="shared" si="75"/>
        <v>0</v>
      </c>
      <c r="AR472" s="263"/>
      <c r="AS472" s="263"/>
      <c r="AT472" s="263"/>
      <c r="AU472" s="263"/>
      <c r="AY472" s="811"/>
      <c r="AZ472" s="811"/>
      <c r="BA472" s="811"/>
      <c r="BB472" s="811"/>
      <c r="BC472" s="811"/>
      <c r="BD472" s="811"/>
      <c r="BE472" s="811"/>
      <c r="BF472" s="263"/>
      <c r="BG472" s="263"/>
      <c r="BR472" s="810"/>
      <c r="BS472" s="810"/>
      <c r="BT472" s="809"/>
      <c r="BU472" s="809"/>
      <c r="BV472" s="809"/>
      <c r="BY472" s="814"/>
      <c r="BZ472" s="814"/>
      <c r="CA472" s="814"/>
      <c r="CB472" s="814"/>
      <c r="CC472" s="814"/>
      <c r="CD472" s="814"/>
      <c r="CE472" s="814"/>
      <c r="CF472" s="814"/>
      <c r="CG472" s="814"/>
      <c r="CH472" s="814"/>
      <c r="CI472" s="814"/>
      <c r="CJ472" s="814"/>
      <c r="CK472" s="814"/>
      <c r="CL472" s="814"/>
      <c r="CM472" s="814"/>
      <c r="CN472" s="814"/>
      <c r="CO472" s="815"/>
      <c r="DA472" s="807"/>
      <c r="DB472" s="807"/>
      <c r="DC472" s="807"/>
      <c r="DD472" s="807"/>
      <c r="DE472" s="807"/>
      <c r="DF472" s="807"/>
      <c r="DG472" s="807"/>
      <c r="DH472" s="807"/>
      <c r="DI472" s="807"/>
      <c r="DJ472" s="807"/>
      <c r="DK472" s="807"/>
      <c r="DL472" s="807"/>
      <c r="DM472" s="807"/>
      <c r="DN472" s="807"/>
      <c r="DO472" s="807"/>
      <c r="DP472" s="807"/>
      <c r="DQ472" s="808"/>
      <c r="DY472" s="809"/>
      <c r="DZ472" s="809"/>
      <c r="EA472" s="809"/>
      <c r="EE472" s="810"/>
      <c r="EF472" s="810"/>
      <c r="EG472" s="810"/>
      <c r="EH472" s="810"/>
      <c r="EI472" s="810"/>
      <c r="EJ472" s="810"/>
      <c r="EK472" s="810"/>
      <c r="EL472" s="810"/>
      <c r="EM472" s="810"/>
    </row>
    <row r="473" spans="2:143" ht="12" customHeight="1">
      <c r="B473" s="639"/>
      <c r="C473" s="3"/>
      <c r="D473" s="255" t="s">
        <v>14</v>
      </c>
      <c r="E473" s="42">
        <v>26</v>
      </c>
      <c r="F473" s="256">
        <f>1.32-(2*0.33)</f>
        <v>0.66</v>
      </c>
      <c r="G473" s="71">
        <v>7.26</v>
      </c>
      <c r="H473" s="257">
        <v>194</v>
      </c>
      <c r="I473" s="258">
        <f>F473*G473</f>
        <v>4.7916</v>
      </c>
      <c r="J473" s="259">
        <f t="shared" si="69"/>
        <v>45.70498372151265</v>
      </c>
      <c r="K473" s="859">
        <v>219</v>
      </c>
      <c r="L473" s="518"/>
      <c r="M473" s="860"/>
      <c r="N473" s="861" t="s">
        <v>180</v>
      </c>
      <c r="O473" s="862">
        <f t="shared" si="70"/>
        <v>0</v>
      </c>
      <c r="P473" s="863" t="s">
        <v>447</v>
      </c>
      <c r="Q473" s="857">
        <f t="shared" si="71"/>
        <v>0</v>
      </c>
      <c r="R473" s="845">
        <f t="shared" si="72"/>
        <v>0</v>
      </c>
      <c r="S473" s="858">
        <f t="shared" si="73"/>
        <v>0</v>
      </c>
      <c r="T473" s="847">
        <f t="shared" si="74"/>
        <v>0</v>
      </c>
      <c r="U473" s="49">
        <f t="shared" si="75"/>
        <v>0</v>
      </c>
      <c r="AR473" s="260"/>
      <c r="AS473" s="260"/>
      <c r="AT473" s="260"/>
      <c r="AU473" s="260"/>
      <c r="AY473" s="864"/>
      <c r="AZ473" s="864"/>
      <c r="BA473" s="864"/>
      <c r="BB473" s="864"/>
      <c r="BC473" s="864"/>
      <c r="BD473" s="864"/>
      <c r="BE473" s="864"/>
      <c r="BF473" s="260"/>
      <c r="BG473" s="260"/>
      <c r="BR473" s="810"/>
      <c r="BS473" s="810"/>
      <c r="BT473" s="865"/>
      <c r="BU473" s="865"/>
      <c r="BV473" s="865"/>
      <c r="BY473" s="866"/>
      <c r="BZ473" s="866"/>
      <c r="CA473" s="866"/>
      <c r="CB473" s="866"/>
      <c r="CC473" s="866"/>
      <c r="CD473" s="866"/>
      <c r="CE473" s="866"/>
      <c r="CF473" s="866"/>
      <c r="CG473" s="866"/>
      <c r="CH473" s="866"/>
      <c r="CI473" s="866"/>
      <c r="CJ473" s="866"/>
      <c r="CK473" s="866"/>
      <c r="CL473" s="866"/>
      <c r="CM473" s="866"/>
      <c r="CN473" s="866"/>
      <c r="CO473" s="867"/>
      <c r="DA473" s="807"/>
      <c r="DB473" s="807"/>
      <c r="DC473" s="807"/>
      <c r="DD473" s="807"/>
      <c r="DE473" s="807"/>
      <c r="DF473" s="807"/>
      <c r="DG473" s="807"/>
      <c r="DH473" s="807"/>
      <c r="DI473" s="807"/>
      <c r="DJ473" s="807"/>
      <c r="DK473" s="807"/>
      <c r="DL473" s="807"/>
      <c r="DM473" s="807"/>
      <c r="DN473" s="807"/>
      <c r="DO473" s="807"/>
      <c r="DP473" s="807"/>
      <c r="DQ473" s="868"/>
      <c r="DY473" s="865"/>
      <c r="DZ473" s="865"/>
      <c r="EA473" s="865"/>
      <c r="EE473" s="810"/>
      <c r="EF473" s="810"/>
      <c r="EG473" s="810"/>
      <c r="EH473" s="810"/>
      <c r="EI473" s="810"/>
      <c r="EJ473" s="810"/>
      <c r="EK473" s="810"/>
      <c r="EL473" s="810"/>
      <c r="EM473" s="810"/>
    </row>
    <row r="474" spans="2:143" ht="12" customHeight="1">
      <c r="B474" s="639"/>
      <c r="C474" s="40">
        <v>726</v>
      </c>
      <c r="D474" s="41" t="s">
        <v>15</v>
      </c>
      <c r="E474" s="42"/>
      <c r="F474" s="66">
        <f>1.32-(3*0.33)</f>
        <v>0.33000000000000007</v>
      </c>
      <c r="G474" s="71"/>
      <c r="H474" s="45">
        <v>109</v>
      </c>
      <c r="I474" s="46">
        <f>F474*G473</f>
        <v>2.3958000000000004</v>
      </c>
      <c r="J474" s="262">
        <f t="shared" si="69"/>
        <v>50.08765339343851</v>
      </c>
      <c r="K474" s="796">
        <v>120</v>
      </c>
      <c r="L474" s="514"/>
      <c r="M474" s="797"/>
      <c r="N474" s="798" t="s">
        <v>180</v>
      </c>
      <c r="O474" s="799">
        <f t="shared" si="70"/>
        <v>0</v>
      </c>
      <c r="P474" s="848" t="s">
        <v>446</v>
      </c>
      <c r="Q474" s="844">
        <f t="shared" si="71"/>
        <v>0</v>
      </c>
      <c r="R474" s="845">
        <f t="shared" si="72"/>
        <v>0</v>
      </c>
      <c r="S474" s="846">
        <f t="shared" si="73"/>
        <v>0</v>
      </c>
      <c r="T474" s="847">
        <f t="shared" si="74"/>
        <v>0</v>
      </c>
      <c r="U474" s="49">
        <f t="shared" si="75"/>
        <v>0</v>
      </c>
      <c r="AR474" s="263"/>
      <c r="AS474" s="263"/>
      <c r="AT474" s="263"/>
      <c r="AU474" s="263"/>
      <c r="AY474" s="811"/>
      <c r="AZ474" s="811"/>
      <c r="BA474" s="811"/>
      <c r="BB474" s="811"/>
      <c r="BC474" s="811"/>
      <c r="BD474" s="811"/>
      <c r="BE474" s="811"/>
      <c r="BF474" s="263"/>
      <c r="BG474" s="263"/>
      <c r="BR474" s="810"/>
      <c r="BS474" s="810"/>
      <c r="BT474" s="809"/>
      <c r="BU474" s="809"/>
      <c r="BV474" s="809"/>
      <c r="BY474" s="814"/>
      <c r="BZ474" s="814"/>
      <c r="CA474" s="814"/>
      <c r="CB474" s="814"/>
      <c r="CC474" s="814"/>
      <c r="CD474" s="814"/>
      <c r="CE474" s="814"/>
      <c r="CF474" s="814"/>
      <c r="CG474" s="814"/>
      <c r="CH474" s="814"/>
      <c r="CI474" s="814"/>
      <c r="CJ474" s="814"/>
      <c r="CK474" s="814"/>
      <c r="CL474" s="814"/>
      <c r="CM474" s="814"/>
      <c r="CN474" s="814"/>
      <c r="CO474" s="815"/>
      <c r="DA474" s="807"/>
      <c r="DB474" s="807"/>
      <c r="DC474" s="807"/>
      <c r="DD474" s="807"/>
      <c r="DE474" s="807"/>
      <c r="DF474" s="807"/>
      <c r="DG474" s="807"/>
      <c r="DH474" s="807"/>
      <c r="DI474" s="807"/>
      <c r="DJ474" s="807"/>
      <c r="DK474" s="807"/>
      <c r="DL474" s="807"/>
      <c r="DM474" s="807"/>
      <c r="DN474" s="807"/>
      <c r="DO474" s="807"/>
      <c r="DP474" s="807"/>
      <c r="DQ474" s="808"/>
      <c r="DY474" s="809"/>
      <c r="DZ474" s="809"/>
      <c r="EA474" s="809"/>
      <c r="EE474" s="810"/>
      <c r="EF474" s="810"/>
      <c r="EG474" s="810"/>
      <c r="EH474" s="810"/>
      <c r="EI474" s="810"/>
      <c r="EJ474" s="810"/>
      <c r="EK474" s="810"/>
      <c r="EL474" s="810"/>
      <c r="EM474" s="810"/>
    </row>
    <row r="475" spans="2:143" ht="12" customHeight="1">
      <c r="B475" s="639"/>
      <c r="C475" s="3"/>
      <c r="D475" s="255" t="s">
        <v>89</v>
      </c>
      <c r="E475" s="42">
        <v>26</v>
      </c>
      <c r="F475" s="256">
        <f>1.32-(2*0.33)</f>
        <v>0.66</v>
      </c>
      <c r="G475" s="71">
        <v>7.92</v>
      </c>
      <c r="H475" s="257">
        <v>211</v>
      </c>
      <c r="I475" s="258">
        <f>F475*G475</f>
        <v>5.2272</v>
      </c>
      <c r="J475" s="259">
        <f t="shared" si="69"/>
        <v>44.574533210896846</v>
      </c>
      <c r="K475" s="859">
        <v>233</v>
      </c>
      <c r="L475" s="518"/>
      <c r="M475" s="860"/>
      <c r="N475" s="861" t="s">
        <v>180</v>
      </c>
      <c r="O475" s="862">
        <f t="shared" si="70"/>
        <v>0</v>
      </c>
      <c r="P475" s="863" t="s">
        <v>447</v>
      </c>
      <c r="Q475" s="857">
        <f t="shared" si="71"/>
        <v>0</v>
      </c>
      <c r="R475" s="845">
        <f t="shared" si="72"/>
        <v>0</v>
      </c>
      <c r="S475" s="858">
        <f t="shared" si="73"/>
        <v>0</v>
      </c>
      <c r="T475" s="847">
        <f t="shared" si="74"/>
        <v>0</v>
      </c>
      <c r="U475" s="49">
        <f t="shared" si="75"/>
        <v>0</v>
      </c>
      <c r="AR475" s="260"/>
      <c r="AS475" s="260"/>
      <c r="AT475" s="260"/>
      <c r="AU475" s="260"/>
      <c r="AY475" s="864"/>
      <c r="AZ475" s="864"/>
      <c r="BA475" s="864"/>
      <c r="BB475" s="864"/>
      <c r="BC475" s="864"/>
      <c r="BD475" s="864"/>
      <c r="BE475" s="864"/>
      <c r="BF475" s="260"/>
      <c r="BG475" s="260"/>
      <c r="BR475" s="810"/>
      <c r="BS475" s="810"/>
      <c r="BT475" s="865"/>
      <c r="BU475" s="865"/>
      <c r="BV475" s="865"/>
      <c r="BY475" s="866"/>
      <c r="BZ475" s="866"/>
      <c r="CA475" s="866"/>
      <c r="CB475" s="866"/>
      <c r="CC475" s="866"/>
      <c r="CD475" s="866"/>
      <c r="CE475" s="866"/>
      <c r="CF475" s="866"/>
      <c r="CG475" s="866"/>
      <c r="CH475" s="866"/>
      <c r="CI475" s="866"/>
      <c r="CJ475" s="866"/>
      <c r="CK475" s="866"/>
      <c r="CL475" s="866"/>
      <c r="CM475" s="866"/>
      <c r="CN475" s="866"/>
      <c r="CO475" s="867"/>
      <c r="DA475" s="807"/>
      <c r="DB475" s="807"/>
      <c r="DC475" s="807"/>
      <c r="DD475" s="807"/>
      <c r="DE475" s="807"/>
      <c r="DF475" s="807"/>
      <c r="DG475" s="807"/>
      <c r="DH475" s="807"/>
      <c r="DI475" s="807"/>
      <c r="DJ475" s="807"/>
      <c r="DK475" s="807"/>
      <c r="DL475" s="807"/>
      <c r="DM475" s="807"/>
      <c r="DN475" s="807"/>
      <c r="DO475" s="807"/>
      <c r="DP475" s="807"/>
      <c r="DQ475" s="868"/>
      <c r="DY475" s="865"/>
      <c r="DZ475" s="865"/>
      <c r="EA475" s="865"/>
      <c r="EE475" s="810"/>
      <c r="EF475" s="810"/>
      <c r="EG475" s="810"/>
      <c r="EH475" s="810"/>
      <c r="EI475" s="810"/>
      <c r="EJ475" s="810"/>
      <c r="EK475" s="810"/>
      <c r="EL475" s="810"/>
      <c r="EM475" s="810"/>
    </row>
    <row r="476" spans="2:143" ht="12" customHeight="1">
      <c r="B476" s="639"/>
      <c r="C476" s="40">
        <v>792</v>
      </c>
      <c r="D476" s="41" t="s">
        <v>90</v>
      </c>
      <c r="E476" s="42"/>
      <c r="F476" s="66">
        <f>1.32-(3*0.33)</f>
        <v>0.33000000000000007</v>
      </c>
      <c r="G476" s="71"/>
      <c r="H476" s="45">
        <v>119</v>
      </c>
      <c r="I476" s="46">
        <f>F476*G475</f>
        <v>2.6136000000000004</v>
      </c>
      <c r="J476" s="262">
        <f t="shared" si="69"/>
        <v>48.97459442913988</v>
      </c>
      <c r="K476" s="796">
        <v>128</v>
      </c>
      <c r="L476" s="514"/>
      <c r="M476" s="797"/>
      <c r="N476" s="798" t="s">
        <v>180</v>
      </c>
      <c r="O476" s="799">
        <f t="shared" si="70"/>
        <v>0</v>
      </c>
      <c r="P476" s="848" t="s">
        <v>446</v>
      </c>
      <c r="Q476" s="844">
        <f t="shared" si="71"/>
        <v>0</v>
      </c>
      <c r="R476" s="845">
        <f t="shared" si="72"/>
        <v>0</v>
      </c>
      <c r="S476" s="846">
        <f t="shared" si="73"/>
        <v>0</v>
      </c>
      <c r="T476" s="847">
        <f t="shared" si="74"/>
        <v>0</v>
      </c>
      <c r="U476" s="49">
        <f t="shared" si="75"/>
        <v>0</v>
      </c>
      <c r="AR476" s="263"/>
      <c r="AS476" s="263"/>
      <c r="AT476" s="263"/>
      <c r="AU476" s="263"/>
      <c r="AY476" s="811"/>
      <c r="AZ476" s="811"/>
      <c r="BA476" s="811"/>
      <c r="BB476" s="811"/>
      <c r="BC476" s="811"/>
      <c r="BD476" s="811"/>
      <c r="BE476" s="811"/>
      <c r="BF476" s="263"/>
      <c r="BG476" s="263"/>
      <c r="BR476" s="810"/>
      <c r="BS476" s="810"/>
      <c r="BT476" s="809"/>
      <c r="BU476" s="809"/>
      <c r="BV476" s="809"/>
      <c r="BY476" s="814"/>
      <c r="BZ476" s="814"/>
      <c r="CA476" s="814"/>
      <c r="CB476" s="814"/>
      <c r="CC476" s="814"/>
      <c r="CD476" s="814"/>
      <c r="CE476" s="814"/>
      <c r="CF476" s="814"/>
      <c r="CG476" s="814"/>
      <c r="CH476" s="814"/>
      <c r="CI476" s="814"/>
      <c r="CJ476" s="814"/>
      <c r="CK476" s="814"/>
      <c r="CL476" s="814"/>
      <c r="CM476" s="814"/>
      <c r="CN476" s="814"/>
      <c r="CO476" s="815"/>
      <c r="DA476" s="807"/>
      <c r="DB476" s="807"/>
      <c r="DC476" s="807"/>
      <c r="DD476" s="807"/>
      <c r="DE476" s="807"/>
      <c r="DF476" s="807"/>
      <c r="DG476" s="807"/>
      <c r="DH476" s="807"/>
      <c r="DI476" s="807"/>
      <c r="DJ476" s="807"/>
      <c r="DK476" s="807"/>
      <c r="DL476" s="807"/>
      <c r="DM476" s="807"/>
      <c r="DN476" s="807"/>
      <c r="DO476" s="807"/>
      <c r="DP476" s="807"/>
      <c r="DQ476" s="808"/>
      <c r="DY476" s="809"/>
      <c r="DZ476" s="809"/>
      <c r="EA476" s="809"/>
      <c r="EE476" s="810"/>
      <c r="EF476" s="810"/>
      <c r="EG476" s="810"/>
      <c r="EH476" s="810"/>
      <c r="EI476" s="810"/>
      <c r="EJ476" s="810"/>
      <c r="EK476" s="810"/>
      <c r="EL476" s="810"/>
      <c r="EM476" s="810"/>
    </row>
    <row r="477" spans="2:143" ht="12" customHeight="1">
      <c r="B477" s="639"/>
      <c r="C477" s="3"/>
      <c r="D477" s="255" t="s">
        <v>16</v>
      </c>
      <c r="E477" s="42">
        <v>26</v>
      </c>
      <c r="F477" s="256">
        <f>1.32-(2*0.33)</f>
        <v>0.66</v>
      </c>
      <c r="G477" s="71">
        <v>8.58</v>
      </c>
      <c r="H477" s="257">
        <v>227</v>
      </c>
      <c r="I477" s="258">
        <f>F477*G477</f>
        <v>5.662800000000001</v>
      </c>
      <c r="J477" s="262">
        <f t="shared" si="69"/>
        <v>43.794589249134695</v>
      </c>
      <c r="K477" s="859">
        <v>248</v>
      </c>
      <c r="L477" s="518"/>
      <c r="M477" s="860"/>
      <c r="N477" s="861" t="s">
        <v>180</v>
      </c>
      <c r="O477" s="862">
        <f t="shared" si="70"/>
        <v>0</v>
      </c>
      <c r="P477" s="863" t="s">
        <v>447</v>
      </c>
      <c r="Q477" s="857">
        <f t="shared" si="71"/>
        <v>0</v>
      </c>
      <c r="R477" s="845">
        <f t="shared" si="72"/>
        <v>0</v>
      </c>
      <c r="S477" s="858">
        <f t="shared" si="73"/>
        <v>0</v>
      </c>
      <c r="T477" s="847">
        <f t="shared" si="74"/>
        <v>0</v>
      </c>
      <c r="U477" s="49">
        <f t="shared" si="75"/>
        <v>0</v>
      </c>
      <c r="AR477" s="263"/>
      <c r="AS477" s="263"/>
      <c r="AT477" s="263"/>
      <c r="AU477" s="263"/>
      <c r="AY477" s="864"/>
      <c r="AZ477" s="864"/>
      <c r="BA477" s="864"/>
      <c r="BB477" s="864"/>
      <c r="BC477" s="864"/>
      <c r="BD477" s="864"/>
      <c r="BE477" s="864"/>
      <c r="BF477" s="263"/>
      <c r="BG477" s="263"/>
      <c r="BR477" s="810"/>
      <c r="BS477" s="810"/>
      <c r="BT477" s="865"/>
      <c r="BU477" s="865"/>
      <c r="BV477" s="865"/>
      <c r="BY477" s="866"/>
      <c r="BZ477" s="866"/>
      <c r="CA477" s="866"/>
      <c r="CB477" s="866"/>
      <c r="CC477" s="866"/>
      <c r="CD477" s="866"/>
      <c r="CE477" s="866"/>
      <c r="CF477" s="866"/>
      <c r="CG477" s="866"/>
      <c r="CH477" s="866"/>
      <c r="CI477" s="866"/>
      <c r="CJ477" s="866"/>
      <c r="CK477" s="866"/>
      <c r="CL477" s="866"/>
      <c r="CM477" s="866"/>
      <c r="CN477" s="866"/>
      <c r="CO477" s="867"/>
      <c r="DA477" s="807"/>
      <c r="DB477" s="807"/>
      <c r="DC477" s="807"/>
      <c r="DD477" s="807"/>
      <c r="DE477" s="807"/>
      <c r="DF477" s="807"/>
      <c r="DG477" s="807"/>
      <c r="DH477" s="807"/>
      <c r="DI477" s="807"/>
      <c r="DJ477" s="807"/>
      <c r="DK477" s="807"/>
      <c r="DL477" s="807"/>
      <c r="DM477" s="807"/>
      <c r="DN477" s="807"/>
      <c r="DO477" s="807"/>
      <c r="DP477" s="807"/>
      <c r="DQ477" s="868"/>
      <c r="DY477" s="865"/>
      <c r="DZ477" s="865"/>
      <c r="EA477" s="865"/>
      <c r="EE477" s="810"/>
      <c r="EF477" s="810"/>
      <c r="EG477" s="810"/>
      <c r="EH477" s="810"/>
      <c r="EI477" s="810"/>
      <c r="EJ477" s="810"/>
      <c r="EK477" s="810"/>
      <c r="EL477" s="810"/>
      <c r="EM477" s="810"/>
    </row>
    <row r="478" spans="2:143" ht="12" customHeight="1">
      <c r="B478" s="639"/>
      <c r="C478" s="40">
        <v>858</v>
      </c>
      <c r="D478" s="41" t="s">
        <v>17</v>
      </c>
      <c r="E478" s="42"/>
      <c r="F478" s="66">
        <f>1.32-(3*0.33)</f>
        <v>0.33000000000000007</v>
      </c>
      <c r="G478" s="71"/>
      <c r="H478" s="45">
        <v>129</v>
      </c>
      <c r="I478" s="46">
        <f>F478*G477</f>
        <v>2.831400000000001</v>
      </c>
      <c r="J478" s="262">
        <f t="shared" si="69"/>
        <v>48.03277530550256</v>
      </c>
      <c r="K478" s="796">
        <v>136</v>
      </c>
      <c r="L478" s="514"/>
      <c r="M478" s="797"/>
      <c r="N478" s="798" t="s">
        <v>180</v>
      </c>
      <c r="O478" s="799">
        <f t="shared" si="70"/>
        <v>0</v>
      </c>
      <c r="P478" s="848" t="s">
        <v>446</v>
      </c>
      <c r="Q478" s="844">
        <f t="shared" si="71"/>
        <v>0</v>
      </c>
      <c r="R478" s="845">
        <f t="shared" si="72"/>
        <v>0</v>
      </c>
      <c r="S478" s="846">
        <f t="shared" si="73"/>
        <v>0</v>
      </c>
      <c r="T478" s="847">
        <f t="shared" si="74"/>
        <v>0</v>
      </c>
      <c r="U478" s="49">
        <f t="shared" si="75"/>
        <v>0</v>
      </c>
      <c r="AR478" s="263"/>
      <c r="AS478" s="263"/>
      <c r="AT478" s="263"/>
      <c r="AU478" s="263"/>
      <c r="AY478" s="811"/>
      <c r="AZ478" s="811"/>
      <c r="BA478" s="811"/>
      <c r="BB478" s="811"/>
      <c r="BC478" s="811"/>
      <c r="BD478" s="811"/>
      <c r="BE478" s="811"/>
      <c r="BF478" s="263"/>
      <c r="BG478" s="263"/>
      <c r="BR478" s="810"/>
      <c r="BS478" s="810"/>
      <c r="BT478" s="809"/>
      <c r="BU478" s="809"/>
      <c r="BV478" s="809"/>
      <c r="BY478" s="814"/>
      <c r="BZ478" s="814"/>
      <c r="CA478" s="814"/>
      <c r="CB478" s="814"/>
      <c r="CC478" s="814"/>
      <c r="CD478" s="814"/>
      <c r="CE478" s="814"/>
      <c r="CF478" s="814"/>
      <c r="CG478" s="814"/>
      <c r="CH478" s="814"/>
      <c r="CI478" s="814"/>
      <c r="CJ478" s="814"/>
      <c r="CK478" s="814"/>
      <c r="CL478" s="814"/>
      <c r="CM478" s="814"/>
      <c r="CN478" s="814"/>
      <c r="CO478" s="815"/>
      <c r="DA478" s="807"/>
      <c r="DB478" s="807"/>
      <c r="DC478" s="807"/>
      <c r="DD478" s="807"/>
      <c r="DE478" s="807"/>
      <c r="DF478" s="807"/>
      <c r="DG478" s="807"/>
      <c r="DH478" s="807"/>
      <c r="DI478" s="807"/>
      <c r="DJ478" s="807"/>
      <c r="DK478" s="807"/>
      <c r="DL478" s="807"/>
      <c r="DM478" s="807"/>
      <c r="DN478" s="807"/>
      <c r="DO478" s="807"/>
      <c r="DP478" s="807"/>
      <c r="DQ478" s="808"/>
      <c r="DY478" s="809"/>
      <c r="DZ478" s="809"/>
      <c r="EA478" s="809"/>
      <c r="EE478" s="810"/>
      <c r="EF478" s="810"/>
      <c r="EG478" s="810"/>
      <c r="EH478" s="810"/>
      <c r="EI478" s="810"/>
      <c r="EJ478" s="810"/>
      <c r="EK478" s="810"/>
      <c r="EL478" s="810"/>
      <c r="EM478" s="810"/>
    </row>
    <row r="479" spans="2:143" ht="12" customHeight="1">
      <c r="B479" s="639"/>
      <c r="C479" s="3"/>
      <c r="D479" s="255" t="s">
        <v>91</v>
      </c>
      <c r="E479" s="42">
        <v>26</v>
      </c>
      <c r="F479" s="256">
        <f>1.32-(2*0.33)</f>
        <v>0.66</v>
      </c>
      <c r="G479" s="71">
        <v>9.24</v>
      </c>
      <c r="H479" s="257">
        <v>245</v>
      </c>
      <c r="I479" s="258">
        <f>F479*G479</f>
        <v>6.098400000000001</v>
      </c>
      <c r="J479" s="259">
        <f t="shared" si="69"/>
        <v>42.47015610651974</v>
      </c>
      <c r="K479" s="859">
        <v>259</v>
      </c>
      <c r="L479" s="518"/>
      <c r="M479" s="860"/>
      <c r="N479" s="861" t="s">
        <v>180</v>
      </c>
      <c r="O479" s="862">
        <f t="shared" si="70"/>
        <v>0</v>
      </c>
      <c r="P479" s="863" t="s">
        <v>447</v>
      </c>
      <c r="Q479" s="857">
        <f t="shared" si="71"/>
        <v>0</v>
      </c>
      <c r="R479" s="845">
        <f t="shared" si="72"/>
        <v>0</v>
      </c>
      <c r="S479" s="858">
        <f t="shared" si="73"/>
        <v>0</v>
      </c>
      <c r="T479" s="847">
        <f t="shared" si="74"/>
        <v>0</v>
      </c>
      <c r="U479" s="49">
        <f t="shared" si="75"/>
        <v>0</v>
      </c>
      <c r="AR479" s="260"/>
      <c r="AS479" s="260"/>
      <c r="AT479" s="260"/>
      <c r="AU479" s="260"/>
      <c r="AY479" s="864"/>
      <c r="AZ479" s="864"/>
      <c r="BA479" s="864"/>
      <c r="BB479" s="864"/>
      <c r="BC479" s="864"/>
      <c r="BD479" s="864"/>
      <c r="BE479" s="864"/>
      <c r="BF479" s="260"/>
      <c r="BG479" s="260"/>
      <c r="BR479" s="810"/>
      <c r="BS479" s="810"/>
      <c r="BT479" s="865"/>
      <c r="BU479" s="865"/>
      <c r="BV479" s="865"/>
      <c r="BY479" s="866"/>
      <c r="BZ479" s="866"/>
      <c r="CA479" s="866"/>
      <c r="CB479" s="866"/>
      <c r="CC479" s="866"/>
      <c r="CD479" s="866"/>
      <c r="CE479" s="866"/>
      <c r="CF479" s="866"/>
      <c r="CG479" s="866"/>
      <c r="CH479" s="866"/>
      <c r="CI479" s="866"/>
      <c r="CJ479" s="866"/>
      <c r="CK479" s="866"/>
      <c r="CL479" s="866"/>
      <c r="CM479" s="866"/>
      <c r="CN479" s="866"/>
      <c r="CO479" s="867"/>
      <c r="DA479" s="807"/>
      <c r="DB479" s="807"/>
      <c r="DC479" s="807"/>
      <c r="DD479" s="807"/>
      <c r="DE479" s="807"/>
      <c r="DF479" s="807"/>
      <c r="DG479" s="807"/>
      <c r="DH479" s="807"/>
      <c r="DI479" s="807"/>
      <c r="DJ479" s="807"/>
      <c r="DK479" s="807"/>
      <c r="DL479" s="807"/>
      <c r="DM479" s="807"/>
      <c r="DN479" s="807"/>
      <c r="DO479" s="807"/>
      <c r="DP479" s="807"/>
      <c r="DQ479" s="868"/>
      <c r="DY479" s="865"/>
      <c r="DZ479" s="865"/>
      <c r="EA479" s="865"/>
      <c r="EE479" s="810"/>
      <c r="EF479" s="810"/>
      <c r="EG479" s="810"/>
      <c r="EH479" s="810"/>
      <c r="EI479" s="810"/>
      <c r="EJ479" s="810"/>
      <c r="EK479" s="810"/>
      <c r="EL479" s="810"/>
      <c r="EM479" s="810"/>
    </row>
    <row r="480" spans="2:143" ht="12" customHeight="1">
      <c r="B480" s="639"/>
      <c r="C480" s="40">
        <v>924</v>
      </c>
      <c r="D480" s="41" t="s">
        <v>92</v>
      </c>
      <c r="E480" s="42"/>
      <c r="F480" s="66">
        <f>1.32-(3*0.33)</f>
        <v>0.33000000000000007</v>
      </c>
      <c r="G480" s="71"/>
      <c r="H480" s="45">
        <v>139</v>
      </c>
      <c r="I480" s="46">
        <f>F480*G479</f>
        <v>3.049200000000001</v>
      </c>
      <c r="J480" s="264">
        <f t="shared" si="69"/>
        <v>46.89754689754689</v>
      </c>
      <c r="K480" s="796">
        <v>143</v>
      </c>
      <c r="L480" s="514"/>
      <c r="M480" s="797"/>
      <c r="N480" s="798" t="s">
        <v>180</v>
      </c>
      <c r="O480" s="799">
        <f t="shared" si="70"/>
        <v>0</v>
      </c>
      <c r="P480" s="848" t="s">
        <v>446</v>
      </c>
      <c r="Q480" s="844">
        <f t="shared" si="71"/>
        <v>0</v>
      </c>
      <c r="R480" s="845">
        <f t="shared" si="72"/>
        <v>0</v>
      </c>
      <c r="S480" s="846">
        <f t="shared" si="73"/>
        <v>0</v>
      </c>
      <c r="T480" s="847">
        <f t="shared" si="74"/>
        <v>0</v>
      </c>
      <c r="U480" s="49">
        <f t="shared" si="75"/>
        <v>0</v>
      </c>
      <c r="AR480" s="265"/>
      <c r="AS480" s="265"/>
      <c r="AT480" s="265"/>
      <c r="AU480" s="265"/>
      <c r="AY480" s="811"/>
      <c r="AZ480" s="811"/>
      <c r="BA480" s="811"/>
      <c r="BB480" s="811"/>
      <c r="BC480" s="811"/>
      <c r="BD480" s="811"/>
      <c r="BE480" s="811"/>
      <c r="BF480" s="265"/>
      <c r="BG480" s="265"/>
      <c r="BR480" s="810"/>
      <c r="BS480" s="810"/>
      <c r="BT480" s="809"/>
      <c r="BU480" s="809"/>
      <c r="BV480" s="809"/>
      <c r="BY480" s="814"/>
      <c r="BZ480" s="814"/>
      <c r="CA480" s="814"/>
      <c r="CB480" s="814"/>
      <c r="CC480" s="814"/>
      <c r="CD480" s="814"/>
      <c r="CE480" s="814"/>
      <c r="CF480" s="814"/>
      <c r="CG480" s="814"/>
      <c r="CH480" s="814"/>
      <c r="CI480" s="814"/>
      <c r="CJ480" s="814"/>
      <c r="CK480" s="814"/>
      <c r="CL480" s="814"/>
      <c r="CM480" s="814"/>
      <c r="CN480" s="814"/>
      <c r="CO480" s="815"/>
      <c r="DA480" s="807"/>
      <c r="DB480" s="807"/>
      <c r="DC480" s="807"/>
      <c r="DD480" s="807"/>
      <c r="DE480" s="807"/>
      <c r="DF480" s="807"/>
      <c r="DG480" s="807"/>
      <c r="DH480" s="807"/>
      <c r="DI480" s="807"/>
      <c r="DJ480" s="807"/>
      <c r="DK480" s="807"/>
      <c r="DL480" s="807"/>
      <c r="DM480" s="807"/>
      <c r="DN480" s="807"/>
      <c r="DO480" s="807"/>
      <c r="DP480" s="807"/>
      <c r="DQ480" s="808"/>
      <c r="DY480" s="809"/>
      <c r="DZ480" s="809"/>
      <c r="EA480" s="809"/>
      <c r="EE480" s="810"/>
      <c r="EF480" s="810"/>
      <c r="EG480" s="810"/>
      <c r="EH480" s="810"/>
      <c r="EI480" s="810"/>
      <c r="EJ480" s="810"/>
      <c r="EK480" s="810"/>
      <c r="EL480" s="810"/>
      <c r="EM480" s="810"/>
    </row>
    <row r="481" spans="1:83" ht="12" customHeight="1">
      <c r="A481" s="564" t="s">
        <v>721</v>
      </c>
      <c r="B481" s="639"/>
      <c r="I481" s="512"/>
      <c r="J481" s="736" t="s">
        <v>720</v>
      </c>
      <c r="K481" s="512"/>
      <c r="L481" s="1"/>
      <c r="M481" s="1"/>
      <c r="N481" s="181"/>
      <c r="O481" s="1091">
        <f>SUM(O459:O480)</f>
        <v>0</v>
      </c>
      <c r="P481" s="218"/>
      <c r="BP481" s="202"/>
      <c r="BQ481" s="202"/>
      <c r="BR481" s="202"/>
      <c r="BS481" s="202"/>
      <c r="BT481" s="202"/>
      <c r="BU481" s="106"/>
      <c r="BV481" s="106"/>
      <c r="BW481" s="106"/>
      <c r="BX481" s="106"/>
      <c r="BY481" s="106"/>
      <c r="BZ481" s="106"/>
      <c r="CA481" s="106"/>
      <c r="CB481" s="106"/>
      <c r="CC481" s="106"/>
      <c r="CD481" s="106"/>
      <c r="CE481" s="106"/>
    </row>
    <row r="482" spans="2:143" ht="31.5" customHeight="1">
      <c r="B482" s="639"/>
      <c r="C482" s="249"/>
      <c r="D482" s="249" t="s">
        <v>637</v>
      </c>
      <c r="E482" s="266" t="s">
        <v>565</v>
      </c>
      <c r="F482" s="266" t="s">
        <v>564</v>
      </c>
      <c r="G482" s="267" t="s">
        <v>563</v>
      </c>
      <c r="H482" s="196" t="s">
        <v>234</v>
      </c>
      <c r="I482" s="197" t="s">
        <v>566</v>
      </c>
      <c r="J482" s="196" t="s">
        <v>567</v>
      </c>
      <c r="K482" s="221" t="s">
        <v>259</v>
      </c>
      <c r="L482" s="516"/>
      <c r="M482" s="816"/>
      <c r="N482" s="870"/>
      <c r="O482" s="832" t="s">
        <v>236</v>
      </c>
      <c r="P482" s="832"/>
      <c r="Q482" s="834" t="s">
        <v>237</v>
      </c>
      <c r="R482" s="834" t="s">
        <v>238</v>
      </c>
      <c r="S482" s="835" t="s">
        <v>239</v>
      </c>
      <c r="T482" s="835" t="s">
        <v>240</v>
      </c>
      <c r="V482" s="268"/>
      <c r="W482" s="268"/>
      <c r="AE482" s="198"/>
      <c r="AF482" s="198"/>
      <c r="AJ482" s="198"/>
      <c r="AK482" s="198"/>
      <c r="AL482" s="198"/>
      <c r="AM482" s="198"/>
      <c r="AN482" s="198"/>
      <c r="AO482" s="198"/>
      <c r="AR482" s="198"/>
      <c r="AS482" s="198"/>
      <c r="AT482" s="198"/>
      <c r="AU482" s="198"/>
      <c r="AV482" s="198"/>
      <c r="AW482" s="198"/>
      <c r="BB482" s="250"/>
      <c r="BC482" s="250"/>
      <c r="BD482" s="250"/>
      <c r="BE482" s="250"/>
      <c r="BF482" s="250"/>
      <c r="BG482" s="250"/>
      <c r="BH482" s="250"/>
      <c r="BK482" s="831"/>
      <c r="BL482" s="831"/>
      <c r="BM482" s="831"/>
      <c r="BN482" s="831"/>
      <c r="BO482" s="831"/>
      <c r="BQ482" s="871"/>
      <c r="BR482" s="871"/>
      <c r="BS482" s="871"/>
      <c r="BT482" s="871"/>
      <c r="BY482" s="849"/>
      <c r="BZ482" s="849"/>
      <c r="CA482" s="849"/>
      <c r="CJ482" s="837"/>
      <c r="CK482" s="837"/>
      <c r="CL482" s="837"/>
      <c r="CP482" s="837"/>
      <c r="CQ482" s="837"/>
      <c r="CR482" s="837"/>
      <c r="CS482" s="837"/>
      <c r="CT482" s="837"/>
      <c r="CU482" s="837"/>
      <c r="CV482" s="837"/>
      <c r="CW482" s="837"/>
      <c r="CX482" s="837"/>
      <c r="DE482" s="837"/>
      <c r="DF482" s="837"/>
      <c r="DG482" s="837"/>
      <c r="DH482" s="837"/>
      <c r="DI482" s="837"/>
      <c r="DJ482" s="837"/>
      <c r="DK482" s="837"/>
      <c r="DL482" s="837"/>
      <c r="DM482" s="837"/>
      <c r="DN482" s="837"/>
      <c r="DO482" s="837"/>
      <c r="DP482" s="837"/>
      <c r="DQ482" s="813"/>
      <c r="DU482" s="836"/>
      <c r="DV482" s="836"/>
      <c r="DW482" s="836"/>
      <c r="DX482" s="836"/>
      <c r="DY482" s="836"/>
      <c r="DZ482" s="836"/>
      <c r="EA482" s="836"/>
      <c r="ED482" s="836"/>
      <c r="EE482" s="836"/>
      <c r="EF482" s="836"/>
      <c r="EG482" s="836"/>
      <c r="EH482" s="836"/>
      <c r="EI482" s="836"/>
      <c r="EJ482" s="836"/>
      <c r="EK482" s="836"/>
      <c r="EL482" s="836"/>
      <c r="EM482" s="836"/>
    </row>
    <row r="483" spans="2:143" ht="12" customHeight="1">
      <c r="B483" s="639"/>
      <c r="C483" s="3"/>
      <c r="D483" s="269" t="s">
        <v>93</v>
      </c>
      <c r="E483" s="42">
        <v>36</v>
      </c>
      <c r="F483" s="270">
        <f>1.32-(2*0.33)</f>
        <v>0.66</v>
      </c>
      <c r="G483" s="71">
        <v>2.64</v>
      </c>
      <c r="H483" s="271">
        <v>84</v>
      </c>
      <c r="I483" s="272">
        <f>F483*G483</f>
        <v>1.7424000000000002</v>
      </c>
      <c r="J483" s="262">
        <f aca="true" t="shared" si="76" ref="J483:J508">K483/I483</f>
        <v>58.53994490358126</v>
      </c>
      <c r="K483" s="855">
        <v>102</v>
      </c>
      <c r="L483" s="514"/>
      <c r="M483" s="797"/>
      <c r="N483" s="798" t="s">
        <v>180</v>
      </c>
      <c r="O483" s="799">
        <f aca="true" t="shared" si="77" ref="O483:O508">I483*M483</f>
        <v>0</v>
      </c>
      <c r="P483" s="848" t="s">
        <v>446</v>
      </c>
      <c r="Q483" s="844">
        <f aca="true" t="shared" si="78" ref="Q483:Q508">ROUNDUP((S483*(euro)),-2)</f>
        <v>0</v>
      </c>
      <c r="R483" s="845">
        <f aca="true" t="shared" si="79" ref="R483:R508">Q483*(1.25)</f>
        <v>0</v>
      </c>
      <c r="S483" s="846">
        <f aca="true" t="shared" si="80" ref="S483:S508">ROUNDUP((K483*M483),0)</f>
        <v>0</v>
      </c>
      <c r="T483" s="847">
        <f aca="true" t="shared" si="81" ref="T483:T508">ROUNDUP((S483*1.25),0)</f>
        <v>0</v>
      </c>
      <c r="U483" s="49">
        <f aca="true" t="shared" si="82" ref="U483:U508">H483*M483</f>
        <v>0</v>
      </c>
      <c r="V483" s="247"/>
      <c r="W483" s="247"/>
      <c r="AE483" s="273"/>
      <c r="AF483" s="273"/>
      <c r="AJ483" s="274"/>
      <c r="AK483" s="274"/>
      <c r="AL483" s="274"/>
      <c r="AM483" s="274"/>
      <c r="AN483" s="274"/>
      <c r="AO483" s="274"/>
      <c r="AR483" s="263"/>
      <c r="AS483" s="263"/>
      <c r="AT483" s="263"/>
      <c r="AU483" s="263"/>
      <c r="AV483" s="263"/>
      <c r="AW483" s="263"/>
      <c r="BB483" s="856"/>
      <c r="BC483" s="856"/>
      <c r="BD483" s="856"/>
      <c r="BE483" s="856"/>
      <c r="BF483" s="856"/>
      <c r="BG483" s="856"/>
      <c r="BH483" s="856"/>
      <c r="BK483" s="812"/>
      <c r="BL483" s="812"/>
      <c r="BM483" s="812"/>
      <c r="BN483" s="812"/>
      <c r="BO483" s="812"/>
      <c r="BQ483" s="813"/>
      <c r="BR483" s="813"/>
      <c r="BS483" s="813"/>
      <c r="BT483" s="813"/>
      <c r="BY483" s="850"/>
      <c r="BZ483" s="850"/>
      <c r="CA483" s="850"/>
      <c r="CJ483" s="814"/>
      <c r="CK483" s="814"/>
      <c r="CL483" s="814"/>
      <c r="CP483" s="814"/>
      <c r="CQ483" s="814"/>
      <c r="CR483" s="814"/>
      <c r="CS483" s="814"/>
      <c r="CT483" s="814"/>
      <c r="CU483" s="814"/>
      <c r="CV483" s="814"/>
      <c r="CW483" s="814"/>
      <c r="CX483" s="815"/>
      <c r="DE483" s="807"/>
      <c r="DF483" s="807"/>
      <c r="DG483" s="807"/>
      <c r="DH483" s="807"/>
      <c r="DI483" s="807"/>
      <c r="DJ483" s="807"/>
      <c r="DK483" s="807"/>
      <c r="DL483" s="807"/>
      <c r="DM483" s="807"/>
      <c r="DN483" s="807"/>
      <c r="DO483" s="807"/>
      <c r="DP483" s="807"/>
      <c r="DQ483" s="808"/>
      <c r="DU483" s="809"/>
      <c r="DV483" s="809"/>
      <c r="DW483" s="809"/>
      <c r="DX483" s="809"/>
      <c r="DY483" s="809"/>
      <c r="DZ483" s="809"/>
      <c r="EA483" s="809"/>
      <c r="ED483" s="810"/>
      <c r="EE483" s="810"/>
      <c r="EF483" s="810"/>
      <c r="EG483" s="810"/>
      <c r="EH483" s="810"/>
      <c r="EI483" s="810"/>
      <c r="EJ483" s="810"/>
      <c r="EK483" s="810"/>
      <c r="EL483" s="810"/>
      <c r="EM483" s="810"/>
    </row>
    <row r="484" spans="2:143" ht="12" customHeight="1">
      <c r="B484" s="639"/>
      <c r="C484" s="40">
        <v>264</v>
      </c>
      <c r="D484" s="269" t="s">
        <v>94</v>
      </c>
      <c r="E484" s="42"/>
      <c r="F484" s="270">
        <f>1.32-(3*0.33)</f>
        <v>0.33000000000000007</v>
      </c>
      <c r="G484" s="71"/>
      <c r="H484" s="271">
        <v>47</v>
      </c>
      <c r="I484" s="272">
        <f>F484*G483</f>
        <v>0.8712000000000002</v>
      </c>
      <c r="J484" s="262">
        <f t="shared" si="76"/>
        <v>64.27915518824608</v>
      </c>
      <c r="K484" s="855">
        <v>56</v>
      </c>
      <c r="L484" s="514"/>
      <c r="M484" s="797"/>
      <c r="N484" s="798" t="s">
        <v>180</v>
      </c>
      <c r="O484" s="799">
        <f t="shared" si="77"/>
        <v>0</v>
      </c>
      <c r="P484" s="848" t="s">
        <v>446</v>
      </c>
      <c r="Q484" s="844">
        <f t="shared" si="78"/>
        <v>0</v>
      </c>
      <c r="R484" s="845">
        <f t="shared" si="79"/>
        <v>0</v>
      </c>
      <c r="S484" s="846">
        <f t="shared" si="80"/>
        <v>0</v>
      </c>
      <c r="T484" s="847">
        <f t="shared" si="81"/>
        <v>0</v>
      </c>
      <c r="U484" s="49">
        <f t="shared" si="82"/>
        <v>0</v>
      </c>
      <c r="V484" s="247"/>
      <c r="W484" s="247"/>
      <c r="AE484" s="273"/>
      <c r="AF484" s="273"/>
      <c r="AJ484" s="274"/>
      <c r="AK484" s="274"/>
      <c r="AL484" s="274"/>
      <c r="AM484" s="274"/>
      <c r="AN484" s="274"/>
      <c r="AO484" s="274"/>
      <c r="AR484" s="263"/>
      <c r="AS484" s="263"/>
      <c r="AT484" s="263"/>
      <c r="AU484" s="263"/>
      <c r="AV484" s="263"/>
      <c r="AW484" s="263"/>
      <c r="BB484" s="856"/>
      <c r="BC484" s="856"/>
      <c r="BD484" s="856"/>
      <c r="BE484" s="856"/>
      <c r="BF484" s="856"/>
      <c r="BG484" s="856"/>
      <c r="BH484" s="856"/>
      <c r="BK484" s="812"/>
      <c r="BL484" s="812"/>
      <c r="BM484" s="812"/>
      <c r="BN484" s="812"/>
      <c r="BO484" s="812"/>
      <c r="BQ484" s="813"/>
      <c r="BR484" s="813"/>
      <c r="BS484" s="813"/>
      <c r="BT484" s="813"/>
      <c r="BY484" s="850"/>
      <c r="BZ484" s="850"/>
      <c r="CA484" s="850"/>
      <c r="CJ484" s="814"/>
      <c r="CK484" s="814"/>
      <c r="CL484" s="814"/>
      <c r="CP484" s="814"/>
      <c r="CQ484" s="814"/>
      <c r="CR484" s="814"/>
      <c r="CS484" s="814"/>
      <c r="CT484" s="814"/>
      <c r="CU484" s="814"/>
      <c r="CV484" s="814"/>
      <c r="CW484" s="814"/>
      <c r="CX484" s="815"/>
      <c r="DE484" s="807"/>
      <c r="DF484" s="807"/>
      <c r="DG484" s="807"/>
      <c r="DH484" s="807"/>
      <c r="DI484" s="807"/>
      <c r="DJ484" s="807"/>
      <c r="DK484" s="807"/>
      <c r="DL484" s="807"/>
      <c r="DM484" s="807"/>
      <c r="DN484" s="807"/>
      <c r="DO484" s="807"/>
      <c r="DP484" s="807"/>
      <c r="DQ484" s="808"/>
      <c r="DU484" s="809"/>
      <c r="DV484" s="809"/>
      <c r="DW484" s="809"/>
      <c r="DX484" s="809"/>
      <c r="DY484" s="809"/>
      <c r="DZ484" s="809"/>
      <c r="EA484" s="809"/>
      <c r="ED484" s="810"/>
      <c r="EE484" s="810"/>
      <c r="EF484" s="810"/>
      <c r="EG484" s="810"/>
      <c r="EH484" s="810"/>
      <c r="EI484" s="810"/>
      <c r="EJ484" s="810"/>
      <c r="EK484" s="810"/>
      <c r="EL484" s="810"/>
      <c r="EM484" s="810"/>
    </row>
    <row r="485" spans="2:143" ht="12" customHeight="1">
      <c r="B485" s="639"/>
      <c r="C485" s="5"/>
      <c r="D485" s="269" t="s">
        <v>95</v>
      </c>
      <c r="E485" s="42">
        <v>36</v>
      </c>
      <c r="F485" s="270">
        <f>1.32-(2*0.33)</f>
        <v>0.66</v>
      </c>
      <c r="G485" s="71">
        <v>3.3</v>
      </c>
      <c r="H485" s="271">
        <v>102</v>
      </c>
      <c r="I485" s="272">
        <f>F485*G485</f>
        <v>2.178</v>
      </c>
      <c r="J485" s="262">
        <f t="shared" si="76"/>
        <v>56.93296602387512</v>
      </c>
      <c r="K485" s="796">
        <v>124</v>
      </c>
      <c r="L485" s="514"/>
      <c r="M485" s="797"/>
      <c r="N485" s="798" t="s">
        <v>180</v>
      </c>
      <c r="O485" s="799">
        <f t="shared" si="77"/>
        <v>0</v>
      </c>
      <c r="P485" s="848" t="s">
        <v>446</v>
      </c>
      <c r="Q485" s="844">
        <f t="shared" si="78"/>
        <v>0</v>
      </c>
      <c r="R485" s="845">
        <f t="shared" si="79"/>
        <v>0</v>
      </c>
      <c r="S485" s="846">
        <f t="shared" si="80"/>
        <v>0</v>
      </c>
      <c r="T485" s="847">
        <f t="shared" si="81"/>
        <v>0</v>
      </c>
      <c r="U485" s="49">
        <f t="shared" si="82"/>
        <v>0</v>
      </c>
      <c r="V485" s="247"/>
      <c r="W485" s="247"/>
      <c r="AE485" s="273"/>
      <c r="AF485" s="273"/>
      <c r="AJ485" s="275"/>
      <c r="AK485" s="275"/>
      <c r="AL485" s="275"/>
      <c r="AM485" s="275"/>
      <c r="AN485" s="275"/>
      <c r="AO485" s="275"/>
      <c r="AR485" s="263"/>
      <c r="AS485" s="263"/>
      <c r="AT485" s="263"/>
      <c r="AU485" s="263"/>
      <c r="AV485" s="263"/>
      <c r="AW485" s="263"/>
      <c r="BB485" s="811"/>
      <c r="BC485" s="811"/>
      <c r="BD485" s="811"/>
      <c r="BE485" s="811"/>
      <c r="BF485" s="811"/>
      <c r="BG485" s="811"/>
      <c r="BH485" s="811"/>
      <c r="BK485" s="812"/>
      <c r="BL485" s="812"/>
      <c r="BM485" s="812"/>
      <c r="BN485" s="812"/>
      <c r="BO485" s="812"/>
      <c r="BQ485" s="813"/>
      <c r="BR485" s="813"/>
      <c r="BS485" s="813"/>
      <c r="BT485" s="813"/>
      <c r="BY485" s="850"/>
      <c r="BZ485" s="850"/>
      <c r="CA485" s="850"/>
      <c r="CJ485" s="814"/>
      <c r="CK485" s="814"/>
      <c r="CL485" s="814"/>
      <c r="CP485" s="814"/>
      <c r="CQ485" s="814"/>
      <c r="CR485" s="814"/>
      <c r="CS485" s="814"/>
      <c r="CT485" s="814"/>
      <c r="CU485" s="814"/>
      <c r="CV485" s="814"/>
      <c r="CW485" s="814"/>
      <c r="CX485" s="815"/>
      <c r="DE485" s="807"/>
      <c r="DF485" s="807"/>
      <c r="DG485" s="807"/>
      <c r="DH485" s="807"/>
      <c r="DI485" s="807"/>
      <c r="DJ485" s="807"/>
      <c r="DK485" s="807"/>
      <c r="DL485" s="807"/>
      <c r="DM485" s="807"/>
      <c r="DN485" s="807"/>
      <c r="DO485" s="807"/>
      <c r="DP485" s="807"/>
      <c r="DQ485" s="808"/>
      <c r="DU485" s="809"/>
      <c r="DV485" s="809"/>
      <c r="DW485" s="809"/>
      <c r="DX485" s="809"/>
      <c r="DY485" s="809"/>
      <c r="DZ485" s="809"/>
      <c r="EA485" s="809"/>
      <c r="ED485" s="810"/>
      <c r="EE485" s="810"/>
      <c r="EF485" s="810"/>
      <c r="EG485" s="810"/>
      <c r="EH485" s="810"/>
      <c r="EI485" s="810"/>
      <c r="EJ485" s="810"/>
      <c r="EK485" s="810"/>
      <c r="EL485" s="810"/>
      <c r="EM485" s="810"/>
    </row>
    <row r="486" spans="2:143" ht="12" customHeight="1">
      <c r="B486" s="639"/>
      <c r="C486" s="40">
        <v>330</v>
      </c>
      <c r="D486" s="269" t="s">
        <v>96</v>
      </c>
      <c r="E486" s="42"/>
      <c r="F486" s="270">
        <f>1.32-(3*0.33)</f>
        <v>0.33000000000000007</v>
      </c>
      <c r="G486" s="71"/>
      <c r="H486" s="271">
        <v>58</v>
      </c>
      <c r="I486" s="272">
        <f>F486*G485</f>
        <v>1.0890000000000002</v>
      </c>
      <c r="J486" s="262">
        <f t="shared" si="76"/>
        <v>62.442607897153344</v>
      </c>
      <c r="K486" s="796">
        <v>68</v>
      </c>
      <c r="L486" s="514"/>
      <c r="M486" s="797"/>
      <c r="N486" s="798" t="s">
        <v>180</v>
      </c>
      <c r="O486" s="799">
        <f t="shared" si="77"/>
        <v>0</v>
      </c>
      <c r="P486" s="848" t="s">
        <v>446</v>
      </c>
      <c r="Q486" s="844">
        <f t="shared" si="78"/>
        <v>0</v>
      </c>
      <c r="R486" s="845">
        <f t="shared" si="79"/>
        <v>0</v>
      </c>
      <c r="S486" s="846">
        <f t="shared" si="80"/>
        <v>0</v>
      </c>
      <c r="T486" s="847">
        <f t="shared" si="81"/>
        <v>0</v>
      </c>
      <c r="U486" s="49">
        <f t="shared" si="82"/>
        <v>0</v>
      </c>
      <c r="V486" s="247"/>
      <c r="W486" s="247"/>
      <c r="AE486" s="273"/>
      <c r="AF486" s="273"/>
      <c r="AJ486" s="275"/>
      <c r="AK486" s="275"/>
      <c r="AL486" s="275"/>
      <c r="AM486" s="275"/>
      <c r="AN486" s="275"/>
      <c r="AO486" s="275"/>
      <c r="AR486" s="263"/>
      <c r="AS486" s="263"/>
      <c r="AT486" s="263"/>
      <c r="AU486" s="263"/>
      <c r="AV486" s="263"/>
      <c r="AW486" s="263"/>
      <c r="BB486" s="811"/>
      <c r="BC486" s="811"/>
      <c r="BD486" s="811"/>
      <c r="BE486" s="811"/>
      <c r="BF486" s="811"/>
      <c r="BG486" s="811"/>
      <c r="BH486" s="811"/>
      <c r="BK486" s="812"/>
      <c r="BL486" s="812"/>
      <c r="BM486" s="812"/>
      <c r="BN486" s="812"/>
      <c r="BO486" s="812"/>
      <c r="BQ486" s="813"/>
      <c r="BR486" s="813"/>
      <c r="BS486" s="813"/>
      <c r="BT486" s="813"/>
      <c r="BY486" s="850"/>
      <c r="BZ486" s="850"/>
      <c r="CA486" s="850"/>
      <c r="CJ486" s="814"/>
      <c r="CK486" s="814"/>
      <c r="CL486" s="814"/>
      <c r="CP486" s="814"/>
      <c r="CQ486" s="814"/>
      <c r="CR486" s="814"/>
      <c r="CS486" s="814"/>
      <c r="CT486" s="814"/>
      <c r="CU486" s="814"/>
      <c r="CV486" s="814"/>
      <c r="CW486" s="814"/>
      <c r="CX486" s="815"/>
      <c r="DE486" s="807"/>
      <c r="DF486" s="807"/>
      <c r="DG486" s="807"/>
      <c r="DH486" s="807"/>
      <c r="DI486" s="807"/>
      <c r="DJ486" s="807"/>
      <c r="DK486" s="807"/>
      <c r="DL486" s="807"/>
      <c r="DM486" s="807"/>
      <c r="DN486" s="807"/>
      <c r="DO486" s="807"/>
      <c r="DP486" s="807"/>
      <c r="DQ486" s="808"/>
      <c r="DU486" s="809"/>
      <c r="DV486" s="809"/>
      <c r="DW486" s="809"/>
      <c r="DX486" s="809"/>
      <c r="DY486" s="809"/>
      <c r="DZ486" s="809"/>
      <c r="EA486" s="809"/>
      <c r="ED486" s="810"/>
      <c r="EE486" s="810"/>
      <c r="EF486" s="810"/>
      <c r="EG486" s="810"/>
      <c r="EH486" s="810"/>
      <c r="EI486" s="810"/>
      <c r="EJ486" s="810"/>
      <c r="EK486" s="810"/>
      <c r="EL486" s="810"/>
      <c r="EM486" s="810"/>
    </row>
    <row r="487" spans="2:143" ht="12" customHeight="1">
      <c r="B487" s="639"/>
      <c r="C487" s="3"/>
      <c r="D487" s="269" t="s">
        <v>97</v>
      </c>
      <c r="E487" s="42">
        <v>36</v>
      </c>
      <c r="F487" s="270">
        <f>1.32-(2*0.33)</f>
        <v>0.66</v>
      </c>
      <c r="G487" s="71">
        <v>3.96</v>
      </c>
      <c r="H487" s="271">
        <v>120</v>
      </c>
      <c r="I487" s="272">
        <f>F487*G487</f>
        <v>2.6136</v>
      </c>
      <c r="J487" s="262">
        <f t="shared" si="76"/>
        <v>54.71380471380471</v>
      </c>
      <c r="K487" s="796">
        <v>143</v>
      </c>
      <c r="L487" s="514"/>
      <c r="M487" s="797"/>
      <c r="N487" s="798" t="s">
        <v>180</v>
      </c>
      <c r="O487" s="799">
        <f t="shared" si="77"/>
        <v>0</v>
      </c>
      <c r="P487" s="848" t="s">
        <v>446</v>
      </c>
      <c r="Q487" s="844">
        <f t="shared" si="78"/>
        <v>0</v>
      </c>
      <c r="R487" s="845">
        <f t="shared" si="79"/>
        <v>0</v>
      </c>
      <c r="S487" s="846">
        <f t="shared" si="80"/>
        <v>0</v>
      </c>
      <c r="T487" s="847">
        <f t="shared" si="81"/>
        <v>0</v>
      </c>
      <c r="U487" s="49">
        <f t="shared" si="82"/>
        <v>0</v>
      </c>
      <c r="V487" s="247"/>
      <c r="W487" s="247"/>
      <c r="AE487" s="273"/>
      <c r="AF487" s="273"/>
      <c r="AJ487" s="274"/>
      <c r="AK487" s="274"/>
      <c r="AL487" s="274"/>
      <c r="AM487" s="274"/>
      <c r="AN487" s="274"/>
      <c r="AO487" s="274"/>
      <c r="AR487" s="263"/>
      <c r="AS487" s="263"/>
      <c r="AT487" s="263"/>
      <c r="AU487" s="263"/>
      <c r="AV487" s="263"/>
      <c r="AW487" s="263"/>
      <c r="BB487" s="811"/>
      <c r="BC487" s="811"/>
      <c r="BD487" s="811"/>
      <c r="BE487" s="811"/>
      <c r="BF487" s="811"/>
      <c r="BG487" s="811"/>
      <c r="BH487" s="811"/>
      <c r="BK487" s="812"/>
      <c r="BL487" s="812"/>
      <c r="BM487" s="812"/>
      <c r="BN487" s="812"/>
      <c r="BO487" s="812"/>
      <c r="BQ487" s="813"/>
      <c r="BR487" s="813"/>
      <c r="BS487" s="813"/>
      <c r="BT487" s="813"/>
      <c r="BY487" s="850"/>
      <c r="BZ487" s="850"/>
      <c r="CA487" s="850"/>
      <c r="CJ487" s="814"/>
      <c r="CK487" s="814"/>
      <c r="CL487" s="814"/>
      <c r="CP487" s="814"/>
      <c r="CQ487" s="814"/>
      <c r="CR487" s="814"/>
      <c r="CS487" s="814"/>
      <c r="CT487" s="814"/>
      <c r="CU487" s="814"/>
      <c r="CV487" s="814"/>
      <c r="CW487" s="814"/>
      <c r="CX487" s="815"/>
      <c r="DE487" s="807"/>
      <c r="DF487" s="807"/>
      <c r="DG487" s="807"/>
      <c r="DH487" s="807"/>
      <c r="DI487" s="807"/>
      <c r="DJ487" s="807"/>
      <c r="DK487" s="807"/>
      <c r="DL487" s="807"/>
      <c r="DM487" s="807"/>
      <c r="DN487" s="807"/>
      <c r="DO487" s="807"/>
      <c r="DP487" s="807"/>
      <c r="DQ487" s="808"/>
      <c r="DU487" s="809"/>
      <c r="DV487" s="809"/>
      <c r="DW487" s="809"/>
      <c r="DX487" s="809"/>
      <c r="DY487" s="809"/>
      <c r="DZ487" s="809"/>
      <c r="EA487" s="809"/>
      <c r="ED487" s="810"/>
      <c r="EE487" s="810"/>
      <c r="EF487" s="810"/>
      <c r="EG487" s="810"/>
      <c r="EH487" s="810"/>
      <c r="EI487" s="810"/>
      <c r="EJ487" s="810"/>
      <c r="EK487" s="810"/>
      <c r="EL487" s="810"/>
      <c r="EM487" s="810"/>
    </row>
    <row r="488" spans="2:143" ht="12" customHeight="1">
      <c r="B488" s="639"/>
      <c r="C488" s="40">
        <v>396</v>
      </c>
      <c r="D488" s="269" t="s">
        <v>98</v>
      </c>
      <c r="E488" s="42"/>
      <c r="F488" s="270">
        <f>1.32-(3*0.33)</f>
        <v>0.33000000000000007</v>
      </c>
      <c r="G488" s="71"/>
      <c r="H488" s="271">
        <v>68</v>
      </c>
      <c r="I488" s="272">
        <f>F488*G487</f>
        <v>1.3068000000000002</v>
      </c>
      <c r="J488" s="262">
        <f t="shared" si="76"/>
        <v>60.453014998469534</v>
      </c>
      <c r="K488" s="796">
        <v>79</v>
      </c>
      <c r="L488" s="514"/>
      <c r="M488" s="797"/>
      <c r="N488" s="798" t="s">
        <v>180</v>
      </c>
      <c r="O488" s="799">
        <f t="shared" si="77"/>
        <v>0</v>
      </c>
      <c r="P488" s="848" t="s">
        <v>446</v>
      </c>
      <c r="Q488" s="844">
        <f t="shared" si="78"/>
        <v>0</v>
      </c>
      <c r="R488" s="845">
        <f t="shared" si="79"/>
        <v>0</v>
      </c>
      <c r="S488" s="846">
        <f t="shared" si="80"/>
        <v>0</v>
      </c>
      <c r="T488" s="847">
        <f t="shared" si="81"/>
        <v>0</v>
      </c>
      <c r="U488" s="49">
        <f t="shared" si="82"/>
        <v>0</v>
      </c>
      <c r="V488" s="247"/>
      <c r="W488" s="247"/>
      <c r="AE488" s="273"/>
      <c r="AF488" s="273"/>
      <c r="AJ488" s="274"/>
      <c r="AK488" s="274"/>
      <c r="AL488" s="274"/>
      <c r="AM488" s="274"/>
      <c r="AN488" s="274"/>
      <c r="AO488" s="274"/>
      <c r="AR488" s="263"/>
      <c r="AS488" s="263"/>
      <c r="AT488" s="263"/>
      <c r="AU488" s="263"/>
      <c r="AV488" s="263"/>
      <c r="AW488" s="263"/>
      <c r="BB488" s="811"/>
      <c r="BC488" s="811"/>
      <c r="BD488" s="811"/>
      <c r="BE488" s="811"/>
      <c r="BF488" s="811"/>
      <c r="BG488" s="811"/>
      <c r="BH488" s="811"/>
      <c r="BK488" s="812"/>
      <c r="BL488" s="812"/>
      <c r="BM488" s="812"/>
      <c r="BN488" s="812"/>
      <c r="BO488" s="812"/>
      <c r="BQ488" s="813"/>
      <c r="BR488" s="813"/>
      <c r="BS488" s="813"/>
      <c r="BT488" s="813"/>
      <c r="BY488" s="850"/>
      <c r="BZ488" s="850"/>
      <c r="CA488" s="850"/>
      <c r="CJ488" s="814"/>
      <c r="CK488" s="814"/>
      <c r="CL488" s="814"/>
      <c r="CP488" s="814"/>
      <c r="CQ488" s="814"/>
      <c r="CR488" s="814"/>
      <c r="CS488" s="814"/>
      <c r="CT488" s="814"/>
      <c r="CU488" s="814"/>
      <c r="CV488" s="814"/>
      <c r="CW488" s="814"/>
      <c r="CX488" s="815"/>
      <c r="DE488" s="807"/>
      <c r="DF488" s="807"/>
      <c r="DG488" s="807"/>
      <c r="DH488" s="807"/>
      <c r="DI488" s="807"/>
      <c r="DJ488" s="807"/>
      <c r="DK488" s="807"/>
      <c r="DL488" s="807"/>
      <c r="DM488" s="807"/>
      <c r="DN488" s="807"/>
      <c r="DO488" s="807"/>
      <c r="DP488" s="807"/>
      <c r="DQ488" s="808"/>
      <c r="DU488" s="809"/>
      <c r="DV488" s="809"/>
      <c r="DW488" s="809"/>
      <c r="DX488" s="809"/>
      <c r="DY488" s="809"/>
      <c r="DZ488" s="809"/>
      <c r="EA488" s="809"/>
      <c r="ED488" s="810"/>
      <c r="EE488" s="810"/>
      <c r="EF488" s="810"/>
      <c r="EG488" s="810"/>
      <c r="EH488" s="810"/>
      <c r="EI488" s="810"/>
      <c r="EJ488" s="810"/>
      <c r="EK488" s="810"/>
      <c r="EL488" s="810"/>
      <c r="EM488" s="810"/>
    </row>
    <row r="489" spans="2:143" ht="12" customHeight="1">
      <c r="B489" s="639"/>
      <c r="C489" s="40"/>
      <c r="D489" s="269" t="s">
        <v>18</v>
      </c>
      <c r="E489" s="42">
        <v>36</v>
      </c>
      <c r="F489" s="270">
        <v>0.66</v>
      </c>
      <c r="G489" s="71">
        <v>4.62</v>
      </c>
      <c r="H489" s="271">
        <v>139</v>
      </c>
      <c r="I489" s="272">
        <f>F489*G489</f>
        <v>3.0492000000000004</v>
      </c>
      <c r="J489" s="262">
        <f t="shared" si="76"/>
        <v>53.12868949232585</v>
      </c>
      <c r="K489" s="796">
        <v>162</v>
      </c>
      <c r="L489" s="514"/>
      <c r="M489" s="797"/>
      <c r="N489" s="798" t="s">
        <v>180</v>
      </c>
      <c r="O489" s="799">
        <f t="shared" si="77"/>
        <v>0</v>
      </c>
      <c r="P489" s="848" t="s">
        <v>446</v>
      </c>
      <c r="Q489" s="844">
        <f t="shared" si="78"/>
        <v>0</v>
      </c>
      <c r="R489" s="845">
        <f t="shared" si="79"/>
        <v>0</v>
      </c>
      <c r="S489" s="846">
        <f t="shared" si="80"/>
        <v>0</v>
      </c>
      <c r="T489" s="847">
        <f t="shared" si="81"/>
        <v>0</v>
      </c>
      <c r="U489" s="49">
        <f t="shared" si="82"/>
        <v>0</v>
      </c>
      <c r="V489" s="247"/>
      <c r="W489" s="247"/>
      <c r="AE489" s="273"/>
      <c r="AF489" s="273"/>
      <c r="AJ489" s="275"/>
      <c r="AK489" s="275"/>
      <c r="AL489" s="275"/>
      <c r="AM489" s="275"/>
      <c r="AN489" s="275"/>
      <c r="AO489" s="275"/>
      <c r="AR489" s="263"/>
      <c r="AS489" s="263"/>
      <c r="AT489" s="263"/>
      <c r="AU489" s="263"/>
      <c r="AV489" s="263"/>
      <c r="AW489" s="263"/>
      <c r="BB489" s="811"/>
      <c r="BC489" s="811"/>
      <c r="BD489" s="811"/>
      <c r="BE489" s="811"/>
      <c r="BF489" s="811"/>
      <c r="BG489" s="811"/>
      <c r="BH489" s="811"/>
      <c r="BK489" s="812"/>
      <c r="BL489" s="812"/>
      <c r="BM489" s="812"/>
      <c r="BN489" s="812"/>
      <c r="BO489" s="812"/>
      <c r="BQ489" s="813"/>
      <c r="BR489" s="813"/>
      <c r="BS489" s="813"/>
      <c r="BT489" s="813"/>
      <c r="BY489" s="850"/>
      <c r="BZ489" s="850"/>
      <c r="CA489" s="850"/>
      <c r="CJ489" s="814"/>
      <c r="CK489" s="814"/>
      <c r="CL489" s="814"/>
      <c r="CP489" s="814"/>
      <c r="CQ489" s="814"/>
      <c r="CR489" s="814"/>
      <c r="CS489" s="814"/>
      <c r="CT489" s="814"/>
      <c r="CU489" s="814"/>
      <c r="CV489" s="814"/>
      <c r="CW489" s="814"/>
      <c r="CX489" s="815"/>
      <c r="DE489" s="807"/>
      <c r="DF489" s="807"/>
      <c r="DG489" s="807"/>
      <c r="DH489" s="807"/>
      <c r="DI489" s="807"/>
      <c r="DJ489" s="807"/>
      <c r="DK489" s="807"/>
      <c r="DL489" s="807"/>
      <c r="DM489" s="807"/>
      <c r="DN489" s="807"/>
      <c r="DO489" s="807"/>
      <c r="DP489" s="807"/>
      <c r="DQ489" s="808"/>
      <c r="DU489" s="809"/>
      <c r="DV489" s="809"/>
      <c r="DW489" s="809"/>
      <c r="DX489" s="809"/>
      <c r="DY489" s="809"/>
      <c r="DZ489" s="809"/>
      <c r="EA489" s="809"/>
      <c r="ED489" s="810"/>
      <c r="EE489" s="810"/>
      <c r="EF489" s="810"/>
      <c r="EG489" s="810"/>
      <c r="EH489" s="810"/>
      <c r="EI489" s="810"/>
      <c r="EJ489" s="810"/>
      <c r="EK489" s="810"/>
      <c r="EL489" s="810"/>
      <c r="EM489" s="810"/>
    </row>
    <row r="490" spans="2:143" ht="12" customHeight="1">
      <c r="B490" s="639"/>
      <c r="C490" s="40">
        <v>462</v>
      </c>
      <c r="D490" s="269" t="s">
        <v>19</v>
      </c>
      <c r="E490" s="42"/>
      <c r="F490" s="270">
        <v>0.33</v>
      </c>
      <c r="G490" s="71"/>
      <c r="H490" s="271">
        <v>78</v>
      </c>
      <c r="I490" s="272">
        <f>F490*G489</f>
        <v>1.5246000000000002</v>
      </c>
      <c r="J490" s="262">
        <f t="shared" si="76"/>
        <v>58.37596746687655</v>
      </c>
      <c r="K490" s="796">
        <v>89</v>
      </c>
      <c r="L490" s="514"/>
      <c r="M490" s="797"/>
      <c r="N490" s="798" t="s">
        <v>180</v>
      </c>
      <c r="O490" s="799">
        <f t="shared" si="77"/>
        <v>0</v>
      </c>
      <c r="P490" s="848" t="s">
        <v>446</v>
      </c>
      <c r="Q490" s="844">
        <f t="shared" si="78"/>
        <v>0</v>
      </c>
      <c r="R490" s="845">
        <f t="shared" si="79"/>
        <v>0</v>
      </c>
      <c r="S490" s="846">
        <f t="shared" si="80"/>
        <v>0</v>
      </c>
      <c r="T490" s="847">
        <f t="shared" si="81"/>
        <v>0</v>
      </c>
      <c r="U490" s="49">
        <f t="shared" si="82"/>
        <v>0</v>
      </c>
      <c r="V490" s="247"/>
      <c r="W490" s="247"/>
      <c r="AE490" s="273"/>
      <c r="AF490" s="273"/>
      <c r="AJ490" s="275"/>
      <c r="AK490" s="275"/>
      <c r="AL490" s="275"/>
      <c r="AM490" s="275"/>
      <c r="AN490" s="275"/>
      <c r="AO490" s="275"/>
      <c r="AR490" s="263"/>
      <c r="AS490" s="263"/>
      <c r="AT490" s="263"/>
      <c r="AU490" s="263"/>
      <c r="AV490" s="263"/>
      <c r="AW490" s="263"/>
      <c r="BB490" s="811"/>
      <c r="BC490" s="811"/>
      <c r="BD490" s="811"/>
      <c r="BE490" s="811"/>
      <c r="BF490" s="811"/>
      <c r="BG490" s="811"/>
      <c r="BH490" s="811"/>
      <c r="BK490" s="812"/>
      <c r="BL490" s="812"/>
      <c r="BM490" s="812"/>
      <c r="BN490" s="812"/>
      <c r="BO490" s="812"/>
      <c r="BQ490" s="813"/>
      <c r="BR490" s="813"/>
      <c r="BS490" s="813"/>
      <c r="BT490" s="813"/>
      <c r="BY490" s="850"/>
      <c r="BZ490" s="850"/>
      <c r="CA490" s="850"/>
      <c r="CJ490" s="814"/>
      <c r="CK490" s="814"/>
      <c r="CL490" s="814"/>
      <c r="CP490" s="814"/>
      <c r="CQ490" s="814"/>
      <c r="CR490" s="814"/>
      <c r="CS490" s="814"/>
      <c r="CT490" s="814"/>
      <c r="CU490" s="814"/>
      <c r="CV490" s="814"/>
      <c r="CW490" s="814"/>
      <c r="CX490" s="815"/>
      <c r="DE490" s="807"/>
      <c r="DF490" s="807"/>
      <c r="DG490" s="807"/>
      <c r="DH490" s="807"/>
      <c r="DI490" s="807"/>
      <c r="DJ490" s="807"/>
      <c r="DK490" s="807"/>
      <c r="DL490" s="807"/>
      <c r="DM490" s="807"/>
      <c r="DN490" s="807"/>
      <c r="DO490" s="807"/>
      <c r="DP490" s="807"/>
      <c r="DQ490" s="808"/>
      <c r="DU490" s="809"/>
      <c r="DV490" s="809"/>
      <c r="DW490" s="809"/>
      <c r="DX490" s="809"/>
      <c r="DY490" s="809"/>
      <c r="DZ490" s="809"/>
      <c r="EA490" s="809"/>
      <c r="ED490" s="810"/>
      <c r="EE490" s="810"/>
      <c r="EF490" s="810"/>
      <c r="EG490" s="810"/>
      <c r="EH490" s="810"/>
      <c r="EI490" s="810"/>
      <c r="EJ490" s="810"/>
      <c r="EK490" s="810"/>
      <c r="EL490" s="810"/>
      <c r="EM490" s="810"/>
    </row>
    <row r="491" spans="2:143" ht="12" customHeight="1">
      <c r="B491" s="639"/>
      <c r="C491" s="3"/>
      <c r="D491" s="269" t="s">
        <v>99</v>
      </c>
      <c r="E491" s="3"/>
      <c r="F491" s="270">
        <f>1.32-(2*0.33)</f>
        <v>0.66</v>
      </c>
      <c r="G491" s="71">
        <v>5.28</v>
      </c>
      <c r="H491" s="271">
        <v>158</v>
      </c>
      <c r="I491" s="272">
        <f>F491*G491</f>
        <v>3.4848000000000003</v>
      </c>
      <c r="J491" s="262">
        <f t="shared" si="76"/>
        <v>51.93985307621671</v>
      </c>
      <c r="K491" s="796">
        <v>181</v>
      </c>
      <c r="L491" s="514"/>
      <c r="M491" s="797"/>
      <c r="N491" s="798" t="s">
        <v>180</v>
      </c>
      <c r="O491" s="799">
        <f t="shared" si="77"/>
        <v>0</v>
      </c>
      <c r="P491" s="848" t="s">
        <v>446</v>
      </c>
      <c r="Q491" s="844">
        <f t="shared" si="78"/>
        <v>0</v>
      </c>
      <c r="R491" s="845">
        <f t="shared" si="79"/>
        <v>0</v>
      </c>
      <c r="S491" s="846">
        <f t="shared" si="80"/>
        <v>0</v>
      </c>
      <c r="T491" s="847">
        <f t="shared" si="81"/>
        <v>0</v>
      </c>
      <c r="U491" s="49">
        <f t="shared" si="82"/>
        <v>0</v>
      </c>
      <c r="V491" s="247"/>
      <c r="W491" s="247"/>
      <c r="AE491" s="273"/>
      <c r="AF491" s="273"/>
      <c r="AJ491" s="274"/>
      <c r="AK491" s="274"/>
      <c r="AL491" s="274"/>
      <c r="AM491" s="274"/>
      <c r="AN491" s="274"/>
      <c r="AO491" s="274"/>
      <c r="AR491" s="263"/>
      <c r="AS491" s="263"/>
      <c r="AT491" s="263"/>
      <c r="AU491" s="263"/>
      <c r="AV491" s="263"/>
      <c r="AW491" s="263"/>
      <c r="BB491" s="811"/>
      <c r="BC491" s="811"/>
      <c r="BD491" s="811"/>
      <c r="BE491" s="811"/>
      <c r="BF491" s="811"/>
      <c r="BG491" s="811"/>
      <c r="BH491" s="811"/>
      <c r="BK491" s="812"/>
      <c r="BL491" s="812"/>
      <c r="BM491" s="812"/>
      <c r="BN491" s="812"/>
      <c r="BO491" s="812"/>
      <c r="BQ491" s="813"/>
      <c r="BR491" s="813"/>
      <c r="BS491" s="813"/>
      <c r="BT491" s="813"/>
      <c r="BY491" s="850"/>
      <c r="BZ491" s="850"/>
      <c r="CA491" s="850"/>
      <c r="CJ491" s="814"/>
      <c r="CK491" s="814"/>
      <c r="CL491" s="814"/>
      <c r="CP491" s="814"/>
      <c r="CQ491" s="814"/>
      <c r="CR491" s="814"/>
      <c r="CS491" s="814"/>
      <c r="CT491" s="814"/>
      <c r="CU491" s="814"/>
      <c r="CV491" s="814"/>
      <c r="CW491" s="814"/>
      <c r="CX491" s="815"/>
      <c r="DE491" s="807"/>
      <c r="DF491" s="807"/>
      <c r="DG491" s="807"/>
      <c r="DH491" s="807"/>
      <c r="DI491" s="807"/>
      <c r="DJ491" s="807"/>
      <c r="DK491" s="807"/>
      <c r="DL491" s="807"/>
      <c r="DM491" s="807"/>
      <c r="DN491" s="807"/>
      <c r="DO491" s="807"/>
      <c r="DP491" s="807"/>
      <c r="DQ491" s="808"/>
      <c r="DU491" s="809"/>
      <c r="DV491" s="809"/>
      <c r="DW491" s="809"/>
      <c r="DX491" s="809"/>
      <c r="DY491" s="809"/>
      <c r="DZ491" s="809"/>
      <c r="EA491" s="809"/>
      <c r="ED491" s="810"/>
      <c r="EE491" s="810"/>
      <c r="EF491" s="810"/>
      <c r="EG491" s="810"/>
      <c r="EH491" s="810"/>
      <c r="EI491" s="810"/>
      <c r="EJ491" s="810"/>
      <c r="EK491" s="810"/>
      <c r="EL491" s="810"/>
      <c r="EM491" s="810"/>
    </row>
    <row r="492" spans="2:143" ht="12" customHeight="1">
      <c r="B492" s="639"/>
      <c r="C492" s="40">
        <v>528</v>
      </c>
      <c r="D492" s="269" t="s">
        <v>100</v>
      </c>
      <c r="E492" s="42">
        <v>36</v>
      </c>
      <c r="F492" s="270">
        <f>1.32-(3*0.33)</f>
        <v>0.33000000000000007</v>
      </c>
      <c r="G492" s="71"/>
      <c r="H492" s="271">
        <v>88</v>
      </c>
      <c r="I492" s="272">
        <f>F492*G491</f>
        <v>1.7424000000000004</v>
      </c>
      <c r="J492" s="262">
        <f t="shared" si="76"/>
        <v>57.392102846648285</v>
      </c>
      <c r="K492" s="796">
        <v>100</v>
      </c>
      <c r="L492" s="514"/>
      <c r="M492" s="797"/>
      <c r="N492" s="798" t="s">
        <v>180</v>
      </c>
      <c r="O492" s="799">
        <f t="shared" si="77"/>
        <v>0</v>
      </c>
      <c r="P492" s="848" t="s">
        <v>446</v>
      </c>
      <c r="Q492" s="844">
        <f t="shared" si="78"/>
        <v>0</v>
      </c>
      <c r="R492" s="845">
        <f t="shared" si="79"/>
        <v>0</v>
      </c>
      <c r="S492" s="846">
        <f t="shared" si="80"/>
        <v>0</v>
      </c>
      <c r="T492" s="847">
        <f t="shared" si="81"/>
        <v>0</v>
      </c>
      <c r="U492" s="49">
        <f t="shared" si="82"/>
        <v>0</v>
      </c>
      <c r="V492" s="247"/>
      <c r="W492" s="247"/>
      <c r="AE492" s="273"/>
      <c r="AF492" s="273"/>
      <c r="AJ492" s="274"/>
      <c r="AK492" s="274"/>
      <c r="AL492" s="274"/>
      <c r="AM492" s="274"/>
      <c r="AN492" s="274"/>
      <c r="AO492" s="274"/>
      <c r="AR492" s="263"/>
      <c r="AS492" s="263"/>
      <c r="AT492" s="263"/>
      <c r="AU492" s="263"/>
      <c r="AV492" s="263"/>
      <c r="AW492" s="263"/>
      <c r="BB492" s="811"/>
      <c r="BC492" s="811"/>
      <c r="BD492" s="811"/>
      <c r="BE492" s="811"/>
      <c r="BF492" s="811"/>
      <c r="BG492" s="811"/>
      <c r="BH492" s="811"/>
      <c r="BK492" s="812"/>
      <c r="BL492" s="812"/>
      <c r="BM492" s="812"/>
      <c r="BN492" s="812"/>
      <c r="BO492" s="812"/>
      <c r="BQ492" s="813"/>
      <c r="BR492" s="813"/>
      <c r="BS492" s="813"/>
      <c r="BT492" s="813"/>
      <c r="BY492" s="850"/>
      <c r="BZ492" s="850"/>
      <c r="CA492" s="850"/>
      <c r="CJ492" s="814"/>
      <c r="CK492" s="814"/>
      <c r="CL492" s="814"/>
      <c r="CP492" s="814"/>
      <c r="CQ492" s="814"/>
      <c r="CR492" s="814"/>
      <c r="CS492" s="814"/>
      <c r="CT492" s="814"/>
      <c r="CU492" s="814"/>
      <c r="CV492" s="814"/>
      <c r="CW492" s="814"/>
      <c r="CX492" s="815"/>
      <c r="DE492" s="807"/>
      <c r="DF492" s="807"/>
      <c r="DG492" s="807"/>
      <c r="DH492" s="807"/>
      <c r="DI492" s="807"/>
      <c r="DJ492" s="807"/>
      <c r="DK492" s="807"/>
      <c r="DL492" s="807"/>
      <c r="DM492" s="807"/>
      <c r="DN492" s="807"/>
      <c r="DO492" s="807"/>
      <c r="DP492" s="807"/>
      <c r="DQ492" s="808"/>
      <c r="DU492" s="809"/>
      <c r="DV492" s="809"/>
      <c r="DW492" s="809"/>
      <c r="DX492" s="809"/>
      <c r="DY492" s="809"/>
      <c r="DZ492" s="809"/>
      <c r="EA492" s="809"/>
      <c r="ED492" s="810"/>
      <c r="EE492" s="810"/>
      <c r="EF492" s="810"/>
      <c r="EG492" s="810"/>
      <c r="EH492" s="810"/>
      <c r="EI492" s="810"/>
      <c r="EJ492" s="810"/>
      <c r="EK492" s="810"/>
      <c r="EL492" s="810"/>
      <c r="EM492" s="810"/>
    </row>
    <row r="493" spans="2:143" ht="12" customHeight="1">
      <c r="B493" s="639"/>
      <c r="C493" s="3"/>
      <c r="D493" s="269" t="s">
        <v>101</v>
      </c>
      <c r="E493" s="3"/>
      <c r="F493" s="270">
        <f>1.32-(2*0.33)</f>
        <v>0.66</v>
      </c>
      <c r="G493" s="71">
        <v>5.94</v>
      </c>
      <c r="H493" s="271">
        <v>178</v>
      </c>
      <c r="I493" s="272">
        <f>F493*G493</f>
        <v>3.9204000000000003</v>
      </c>
      <c r="J493" s="262">
        <f t="shared" si="76"/>
        <v>50.76012651770227</v>
      </c>
      <c r="K493" s="796">
        <v>199</v>
      </c>
      <c r="L493" s="514"/>
      <c r="M493" s="797"/>
      <c r="N493" s="798" t="s">
        <v>180</v>
      </c>
      <c r="O493" s="799">
        <f t="shared" si="77"/>
        <v>0</v>
      </c>
      <c r="P493" s="848" t="s">
        <v>446</v>
      </c>
      <c r="Q493" s="844">
        <f t="shared" si="78"/>
        <v>0</v>
      </c>
      <c r="R493" s="845">
        <f t="shared" si="79"/>
        <v>0</v>
      </c>
      <c r="S493" s="846">
        <f t="shared" si="80"/>
        <v>0</v>
      </c>
      <c r="T493" s="847">
        <f t="shared" si="81"/>
        <v>0</v>
      </c>
      <c r="U493" s="49">
        <f t="shared" si="82"/>
        <v>0</v>
      </c>
      <c r="V493" s="247"/>
      <c r="W493" s="247"/>
      <c r="AE493" s="273"/>
      <c r="AF493" s="273"/>
      <c r="AJ493" s="274"/>
      <c r="AK493" s="274"/>
      <c r="AL493" s="274"/>
      <c r="AM493" s="274"/>
      <c r="AN493" s="274"/>
      <c r="AO493" s="274"/>
      <c r="AR493" s="263"/>
      <c r="AS493" s="263"/>
      <c r="AT493" s="263"/>
      <c r="AU493" s="263"/>
      <c r="AV493" s="263"/>
      <c r="AW493" s="263"/>
      <c r="BB493" s="811"/>
      <c r="BC493" s="811"/>
      <c r="BD493" s="811"/>
      <c r="BE493" s="811"/>
      <c r="BF493" s="811"/>
      <c r="BG493" s="811"/>
      <c r="BH493" s="811"/>
      <c r="BK493" s="812"/>
      <c r="BL493" s="812"/>
      <c r="BM493" s="812"/>
      <c r="BN493" s="812"/>
      <c r="BO493" s="812"/>
      <c r="BQ493" s="813"/>
      <c r="BR493" s="813"/>
      <c r="BS493" s="813"/>
      <c r="BT493" s="813"/>
      <c r="BY493" s="850"/>
      <c r="BZ493" s="850"/>
      <c r="CA493" s="850"/>
      <c r="CJ493" s="814"/>
      <c r="CK493" s="814"/>
      <c r="CL493" s="814"/>
      <c r="CP493" s="814"/>
      <c r="CQ493" s="814"/>
      <c r="CR493" s="814"/>
      <c r="CS493" s="814"/>
      <c r="CT493" s="814"/>
      <c r="CU493" s="814"/>
      <c r="CV493" s="814"/>
      <c r="CW493" s="814"/>
      <c r="CX493" s="815"/>
      <c r="DE493" s="807"/>
      <c r="DF493" s="807"/>
      <c r="DG493" s="807"/>
      <c r="DH493" s="807"/>
      <c r="DI493" s="807"/>
      <c r="DJ493" s="807"/>
      <c r="DK493" s="807"/>
      <c r="DL493" s="807"/>
      <c r="DM493" s="807"/>
      <c r="DN493" s="807"/>
      <c r="DO493" s="807"/>
      <c r="DP493" s="807"/>
      <c r="DQ493" s="808"/>
      <c r="DU493" s="809"/>
      <c r="DV493" s="809"/>
      <c r="DW493" s="809"/>
      <c r="DX493" s="809"/>
      <c r="DY493" s="809"/>
      <c r="DZ493" s="809"/>
      <c r="EA493" s="809"/>
      <c r="ED493" s="810"/>
      <c r="EE493" s="810"/>
      <c r="EF493" s="810"/>
      <c r="EG493" s="810"/>
      <c r="EH493" s="810"/>
      <c r="EI493" s="810"/>
      <c r="EJ493" s="810"/>
      <c r="EK493" s="810"/>
      <c r="EL493" s="810"/>
      <c r="EM493" s="810"/>
    </row>
    <row r="494" spans="2:143" ht="12" customHeight="1">
      <c r="B494" s="639"/>
      <c r="C494" s="40">
        <v>594</v>
      </c>
      <c r="D494" s="269" t="s">
        <v>102</v>
      </c>
      <c r="E494" s="42">
        <v>36</v>
      </c>
      <c r="F494" s="270">
        <f>1.32-(3*0.33)</f>
        <v>0.33000000000000007</v>
      </c>
      <c r="G494" s="71"/>
      <c r="H494" s="271">
        <v>100</v>
      </c>
      <c r="I494" s="272">
        <f>F494*G493</f>
        <v>1.9602000000000006</v>
      </c>
      <c r="J494" s="262">
        <f t="shared" si="76"/>
        <v>56.116722783389434</v>
      </c>
      <c r="K494" s="796">
        <v>110</v>
      </c>
      <c r="L494" s="514"/>
      <c r="M494" s="797"/>
      <c r="N494" s="798" t="s">
        <v>180</v>
      </c>
      <c r="O494" s="799">
        <f t="shared" si="77"/>
        <v>0</v>
      </c>
      <c r="P494" s="848" t="s">
        <v>446</v>
      </c>
      <c r="Q494" s="844">
        <f t="shared" si="78"/>
        <v>0</v>
      </c>
      <c r="R494" s="845">
        <f t="shared" si="79"/>
        <v>0</v>
      </c>
      <c r="S494" s="846">
        <f t="shared" si="80"/>
        <v>0</v>
      </c>
      <c r="T494" s="847">
        <f t="shared" si="81"/>
        <v>0</v>
      </c>
      <c r="U494" s="49">
        <f t="shared" si="82"/>
        <v>0</v>
      </c>
      <c r="V494" s="247"/>
      <c r="W494" s="247"/>
      <c r="AE494" s="273"/>
      <c r="AF494" s="273"/>
      <c r="AJ494" s="274"/>
      <c r="AK494" s="274"/>
      <c r="AL494" s="274"/>
      <c r="AM494" s="274"/>
      <c r="AN494" s="274"/>
      <c r="AO494" s="274"/>
      <c r="AR494" s="263"/>
      <c r="AS494" s="263"/>
      <c r="AT494" s="263"/>
      <c r="AU494" s="263"/>
      <c r="AV494" s="263"/>
      <c r="AW494" s="263"/>
      <c r="BB494" s="811"/>
      <c r="BC494" s="811"/>
      <c r="BD494" s="811"/>
      <c r="BE494" s="811"/>
      <c r="BF494" s="811"/>
      <c r="BG494" s="811"/>
      <c r="BH494" s="811"/>
      <c r="BK494" s="812"/>
      <c r="BL494" s="812"/>
      <c r="BM494" s="812"/>
      <c r="BN494" s="812"/>
      <c r="BO494" s="812"/>
      <c r="BQ494" s="813"/>
      <c r="BR494" s="813"/>
      <c r="BS494" s="813"/>
      <c r="BT494" s="813"/>
      <c r="BY494" s="850"/>
      <c r="BZ494" s="850"/>
      <c r="CA494" s="850"/>
      <c r="CJ494" s="814"/>
      <c r="CK494" s="814"/>
      <c r="CL494" s="814"/>
      <c r="CP494" s="814"/>
      <c r="CQ494" s="814"/>
      <c r="CR494" s="814"/>
      <c r="CS494" s="814"/>
      <c r="CT494" s="814"/>
      <c r="CU494" s="814"/>
      <c r="CV494" s="814"/>
      <c r="CW494" s="814"/>
      <c r="CX494" s="815"/>
      <c r="DE494" s="807"/>
      <c r="DF494" s="807"/>
      <c r="DG494" s="807"/>
      <c r="DH494" s="807"/>
      <c r="DI494" s="807"/>
      <c r="DJ494" s="807"/>
      <c r="DK494" s="807"/>
      <c r="DL494" s="807"/>
      <c r="DM494" s="807"/>
      <c r="DN494" s="807"/>
      <c r="DO494" s="807"/>
      <c r="DP494" s="807"/>
      <c r="DQ494" s="808"/>
      <c r="DU494" s="809"/>
      <c r="DV494" s="809"/>
      <c r="DW494" s="809"/>
      <c r="DX494" s="809"/>
      <c r="DY494" s="809"/>
      <c r="DZ494" s="809"/>
      <c r="EA494" s="809"/>
      <c r="ED494" s="810"/>
      <c r="EE494" s="810"/>
      <c r="EF494" s="810"/>
      <c r="EG494" s="810"/>
      <c r="EH494" s="810"/>
      <c r="EI494" s="810"/>
      <c r="EJ494" s="810"/>
      <c r="EK494" s="810"/>
      <c r="EL494" s="810"/>
      <c r="EM494" s="810"/>
    </row>
    <row r="495" spans="2:143" ht="12" customHeight="1">
      <c r="B495" s="639"/>
      <c r="C495" s="3"/>
      <c r="D495" s="269" t="s">
        <v>103</v>
      </c>
      <c r="E495" s="3"/>
      <c r="F495" s="270">
        <f>1.32-(2*0.33)</f>
        <v>0.66</v>
      </c>
      <c r="G495" s="71">
        <v>6.6</v>
      </c>
      <c r="H495" s="271">
        <v>193</v>
      </c>
      <c r="I495" s="272">
        <f>F495*G495</f>
        <v>4.356</v>
      </c>
      <c r="J495" s="262">
        <f t="shared" si="76"/>
        <v>49.127640036730945</v>
      </c>
      <c r="K495" s="796">
        <v>214</v>
      </c>
      <c r="L495" s="514"/>
      <c r="M495" s="860"/>
      <c r="N495" s="861" t="s">
        <v>180</v>
      </c>
      <c r="O495" s="862">
        <f t="shared" si="77"/>
        <v>0</v>
      </c>
      <c r="P495" s="863" t="s">
        <v>447</v>
      </c>
      <c r="Q495" s="857">
        <f t="shared" si="78"/>
        <v>0</v>
      </c>
      <c r="R495" s="845">
        <f t="shared" si="79"/>
        <v>0</v>
      </c>
      <c r="S495" s="858">
        <f t="shared" si="80"/>
        <v>0</v>
      </c>
      <c r="T495" s="847">
        <f t="shared" si="81"/>
        <v>0</v>
      </c>
      <c r="U495" s="49">
        <f t="shared" si="82"/>
        <v>0</v>
      </c>
      <c r="V495" s="247"/>
      <c r="W495" s="247"/>
      <c r="AE495" s="273"/>
      <c r="AF495" s="273"/>
      <c r="AJ495" s="274"/>
      <c r="AK495" s="274"/>
      <c r="AL495" s="274"/>
      <c r="AM495" s="274"/>
      <c r="AN495" s="274"/>
      <c r="AO495" s="274"/>
      <c r="AR495" s="263"/>
      <c r="AS495" s="263"/>
      <c r="AT495" s="263"/>
      <c r="AU495" s="263"/>
      <c r="AV495" s="263"/>
      <c r="AW495" s="263"/>
      <c r="BB495" s="811"/>
      <c r="BC495" s="811"/>
      <c r="BD495" s="811"/>
      <c r="BE495" s="811"/>
      <c r="BF495" s="811"/>
      <c r="BG495" s="811"/>
      <c r="BH495" s="811"/>
      <c r="BK495" s="872"/>
      <c r="BL495" s="872"/>
      <c r="BM495" s="872"/>
      <c r="BN495" s="872"/>
      <c r="BO495" s="872"/>
      <c r="BQ495" s="873"/>
      <c r="BR495" s="873"/>
      <c r="BS495" s="873"/>
      <c r="BT495" s="873"/>
      <c r="BY495" s="874"/>
      <c r="BZ495" s="874"/>
      <c r="CA495" s="874"/>
      <c r="CJ495" s="866"/>
      <c r="CK495" s="866"/>
      <c r="CL495" s="866"/>
      <c r="CP495" s="866"/>
      <c r="CQ495" s="866"/>
      <c r="CR495" s="866"/>
      <c r="CS495" s="866"/>
      <c r="CT495" s="866"/>
      <c r="CU495" s="866"/>
      <c r="CV495" s="866"/>
      <c r="CW495" s="866"/>
      <c r="CX495" s="867"/>
      <c r="DE495" s="807"/>
      <c r="DF495" s="807"/>
      <c r="DG495" s="807"/>
      <c r="DH495" s="807"/>
      <c r="DI495" s="807"/>
      <c r="DJ495" s="807"/>
      <c r="DK495" s="807"/>
      <c r="DL495" s="807"/>
      <c r="DM495" s="807"/>
      <c r="DN495" s="807"/>
      <c r="DO495" s="807"/>
      <c r="DP495" s="807"/>
      <c r="DQ495" s="868"/>
      <c r="DU495" s="865"/>
      <c r="DV495" s="865"/>
      <c r="DW495" s="865"/>
      <c r="DX495" s="865"/>
      <c r="DY495" s="865"/>
      <c r="DZ495" s="865"/>
      <c r="EA495" s="865"/>
      <c r="ED495" s="810"/>
      <c r="EE495" s="810"/>
      <c r="EF495" s="810"/>
      <c r="EG495" s="810"/>
      <c r="EH495" s="810"/>
      <c r="EI495" s="810"/>
      <c r="EJ495" s="810"/>
      <c r="EK495" s="810"/>
      <c r="EL495" s="810"/>
      <c r="EM495" s="810"/>
    </row>
    <row r="496" spans="2:143" ht="12" customHeight="1">
      <c r="B496" s="639"/>
      <c r="C496" s="40">
        <v>660</v>
      </c>
      <c r="D496" s="269" t="s">
        <v>104</v>
      </c>
      <c r="E496" s="42">
        <v>36</v>
      </c>
      <c r="F496" s="270">
        <f>1.32-(3*0.33)</f>
        <v>0.33000000000000007</v>
      </c>
      <c r="G496" s="71"/>
      <c r="H496" s="271">
        <v>109</v>
      </c>
      <c r="I496" s="272">
        <f>F496*G495</f>
        <v>2.1780000000000004</v>
      </c>
      <c r="J496" s="262">
        <f t="shared" si="76"/>
        <v>54.63728191000917</v>
      </c>
      <c r="K496" s="796">
        <v>119</v>
      </c>
      <c r="L496" s="514"/>
      <c r="M496" s="797"/>
      <c r="N496" s="798" t="s">
        <v>180</v>
      </c>
      <c r="O496" s="799">
        <f t="shared" si="77"/>
        <v>0</v>
      </c>
      <c r="P496" s="848" t="s">
        <v>446</v>
      </c>
      <c r="Q496" s="844">
        <f t="shared" si="78"/>
        <v>0</v>
      </c>
      <c r="R496" s="845">
        <f t="shared" si="79"/>
        <v>0</v>
      </c>
      <c r="S496" s="846">
        <f t="shared" si="80"/>
        <v>0</v>
      </c>
      <c r="T496" s="847">
        <f t="shared" si="81"/>
        <v>0</v>
      </c>
      <c r="U496" s="49">
        <f t="shared" si="82"/>
        <v>0</v>
      </c>
      <c r="V496" s="247"/>
      <c r="W496" s="247"/>
      <c r="AE496" s="273"/>
      <c r="AF496" s="273"/>
      <c r="AJ496" s="274"/>
      <c r="AK496" s="274"/>
      <c r="AL496" s="274"/>
      <c r="AM496" s="274"/>
      <c r="AN496" s="274"/>
      <c r="AO496" s="274"/>
      <c r="AR496" s="263"/>
      <c r="AS496" s="263"/>
      <c r="AT496" s="263"/>
      <c r="AU496" s="263"/>
      <c r="AV496" s="263"/>
      <c r="AW496" s="263"/>
      <c r="BB496" s="811"/>
      <c r="BC496" s="811"/>
      <c r="BD496" s="811"/>
      <c r="BE496" s="811"/>
      <c r="BF496" s="811"/>
      <c r="BG496" s="811"/>
      <c r="BH496" s="811"/>
      <c r="BK496" s="812"/>
      <c r="BL496" s="812"/>
      <c r="BM496" s="812"/>
      <c r="BN496" s="812"/>
      <c r="BO496" s="812"/>
      <c r="BQ496" s="813"/>
      <c r="BR496" s="813"/>
      <c r="BS496" s="813"/>
      <c r="BT496" s="813"/>
      <c r="BY496" s="850"/>
      <c r="BZ496" s="850"/>
      <c r="CA496" s="850"/>
      <c r="CJ496" s="814"/>
      <c r="CK496" s="814"/>
      <c r="CL496" s="814"/>
      <c r="CP496" s="814"/>
      <c r="CQ496" s="814"/>
      <c r="CR496" s="814"/>
      <c r="CS496" s="814"/>
      <c r="CT496" s="814"/>
      <c r="CU496" s="814"/>
      <c r="CV496" s="814"/>
      <c r="CW496" s="814"/>
      <c r="CX496" s="815"/>
      <c r="DE496" s="807"/>
      <c r="DF496" s="807"/>
      <c r="DG496" s="807"/>
      <c r="DH496" s="807"/>
      <c r="DI496" s="807"/>
      <c r="DJ496" s="807"/>
      <c r="DK496" s="807"/>
      <c r="DL496" s="807"/>
      <c r="DM496" s="807"/>
      <c r="DN496" s="807"/>
      <c r="DO496" s="807"/>
      <c r="DP496" s="807"/>
      <c r="DQ496" s="808"/>
      <c r="DU496" s="809"/>
      <c r="DV496" s="809"/>
      <c r="DW496" s="809"/>
      <c r="DX496" s="809"/>
      <c r="DY496" s="809"/>
      <c r="DZ496" s="809"/>
      <c r="EA496" s="809"/>
      <c r="ED496" s="810"/>
      <c r="EE496" s="810"/>
      <c r="EF496" s="810"/>
      <c r="EG496" s="810"/>
      <c r="EH496" s="810"/>
      <c r="EI496" s="810"/>
      <c r="EJ496" s="810"/>
      <c r="EK496" s="810"/>
      <c r="EL496" s="810"/>
      <c r="EM496" s="810"/>
    </row>
    <row r="497" spans="2:143" ht="12" customHeight="1">
      <c r="B497" s="639"/>
      <c r="C497" s="3"/>
      <c r="D497" s="269" t="s">
        <v>20</v>
      </c>
      <c r="E497" s="42">
        <v>36</v>
      </c>
      <c r="F497" s="270">
        <f>1.32-(2*0.33)</f>
        <v>0.66</v>
      </c>
      <c r="G497" s="71">
        <v>7.92</v>
      </c>
      <c r="H497" s="271">
        <v>211</v>
      </c>
      <c r="I497" s="272">
        <f>F497*G497</f>
        <v>5.2272</v>
      </c>
      <c r="J497" s="262">
        <f t="shared" si="76"/>
        <v>42.08754208754209</v>
      </c>
      <c r="K497" s="796">
        <v>220</v>
      </c>
      <c r="L497" s="514"/>
      <c r="M497" s="860"/>
      <c r="N497" s="861" t="s">
        <v>180</v>
      </c>
      <c r="O497" s="862">
        <f t="shared" si="77"/>
        <v>0</v>
      </c>
      <c r="P497" s="863" t="s">
        <v>447</v>
      </c>
      <c r="Q497" s="857">
        <f t="shared" si="78"/>
        <v>0</v>
      </c>
      <c r="R497" s="845">
        <f t="shared" si="79"/>
        <v>0</v>
      </c>
      <c r="S497" s="858">
        <f t="shared" si="80"/>
        <v>0</v>
      </c>
      <c r="T497" s="847">
        <f t="shared" si="81"/>
        <v>0</v>
      </c>
      <c r="U497" s="49">
        <f t="shared" si="82"/>
        <v>0</v>
      </c>
      <c r="V497" s="247"/>
      <c r="W497" s="247"/>
      <c r="AE497" s="273"/>
      <c r="AF497" s="273"/>
      <c r="AJ497" s="275"/>
      <c r="AK497" s="275"/>
      <c r="AL497" s="275"/>
      <c r="AM497" s="275"/>
      <c r="AN497" s="275"/>
      <c r="AO497" s="275"/>
      <c r="AR497" s="263"/>
      <c r="AS497" s="263"/>
      <c r="AT497" s="263"/>
      <c r="AU497" s="263"/>
      <c r="AV497" s="263"/>
      <c r="AW497" s="263"/>
      <c r="BB497" s="811"/>
      <c r="BC497" s="811"/>
      <c r="BD497" s="811"/>
      <c r="BE497" s="811"/>
      <c r="BF497" s="811"/>
      <c r="BG497" s="811"/>
      <c r="BH497" s="811"/>
      <c r="BK497" s="872"/>
      <c r="BL497" s="872"/>
      <c r="BM497" s="872"/>
      <c r="BN497" s="872"/>
      <c r="BO497" s="872"/>
      <c r="BQ497" s="873"/>
      <c r="BR497" s="873"/>
      <c r="BS497" s="873"/>
      <c r="BT497" s="873"/>
      <c r="BY497" s="874"/>
      <c r="BZ497" s="874"/>
      <c r="CA497" s="874"/>
      <c r="CJ497" s="866"/>
      <c r="CK497" s="866"/>
      <c r="CL497" s="866"/>
      <c r="CP497" s="866"/>
      <c r="CQ497" s="866"/>
      <c r="CR497" s="866"/>
      <c r="CS497" s="866"/>
      <c r="CT497" s="866"/>
      <c r="CU497" s="866"/>
      <c r="CV497" s="866"/>
      <c r="CW497" s="866"/>
      <c r="CX497" s="867"/>
      <c r="DE497" s="807"/>
      <c r="DF497" s="807"/>
      <c r="DG497" s="807"/>
      <c r="DH497" s="807"/>
      <c r="DI497" s="807"/>
      <c r="DJ497" s="807"/>
      <c r="DK497" s="807"/>
      <c r="DL497" s="807"/>
      <c r="DM497" s="807"/>
      <c r="DN497" s="807"/>
      <c r="DO497" s="807"/>
      <c r="DP497" s="807"/>
      <c r="DQ497" s="868"/>
      <c r="DU497" s="865"/>
      <c r="DV497" s="865"/>
      <c r="DW497" s="865"/>
      <c r="DX497" s="865"/>
      <c r="DY497" s="865"/>
      <c r="DZ497" s="865"/>
      <c r="EA497" s="865"/>
      <c r="ED497" s="810"/>
      <c r="EE497" s="810"/>
      <c r="EF497" s="810"/>
      <c r="EG497" s="810"/>
      <c r="EH497" s="810"/>
      <c r="EI497" s="810"/>
      <c r="EJ497" s="810"/>
      <c r="EK497" s="810"/>
      <c r="EL497" s="810"/>
      <c r="EM497" s="810"/>
    </row>
    <row r="498" spans="2:143" ht="12" customHeight="1">
      <c r="B498" s="639"/>
      <c r="C498" s="40">
        <v>726</v>
      </c>
      <c r="D498" s="269" t="s">
        <v>21</v>
      </c>
      <c r="E498" s="42"/>
      <c r="F498" s="270">
        <f>1.32-(3*0.33)</f>
        <v>0.33000000000000007</v>
      </c>
      <c r="G498" s="71"/>
      <c r="H498" s="271">
        <v>120</v>
      </c>
      <c r="I498" s="272">
        <f>F498*G497</f>
        <v>2.6136000000000004</v>
      </c>
      <c r="J498" s="262">
        <f t="shared" si="76"/>
        <v>48.97459442913988</v>
      </c>
      <c r="K498" s="796">
        <v>128</v>
      </c>
      <c r="L498" s="514"/>
      <c r="M498" s="797"/>
      <c r="N498" s="798" t="s">
        <v>180</v>
      </c>
      <c r="O498" s="799">
        <f t="shared" si="77"/>
        <v>0</v>
      </c>
      <c r="P498" s="848" t="s">
        <v>446</v>
      </c>
      <c r="Q498" s="844">
        <f t="shared" si="78"/>
        <v>0</v>
      </c>
      <c r="R498" s="845">
        <f t="shared" si="79"/>
        <v>0</v>
      </c>
      <c r="S498" s="846">
        <f t="shared" si="80"/>
        <v>0</v>
      </c>
      <c r="T498" s="847">
        <f t="shared" si="81"/>
        <v>0</v>
      </c>
      <c r="U498" s="49">
        <f t="shared" si="82"/>
        <v>0</v>
      </c>
      <c r="V498" s="247"/>
      <c r="W498" s="247"/>
      <c r="AE498" s="273"/>
      <c r="AF498" s="273"/>
      <c r="AJ498" s="275"/>
      <c r="AK498" s="275"/>
      <c r="AL498" s="275"/>
      <c r="AM498" s="275"/>
      <c r="AN498" s="275"/>
      <c r="AO498" s="275"/>
      <c r="AR498" s="263"/>
      <c r="AS498" s="263"/>
      <c r="AT498" s="263"/>
      <c r="AU498" s="263"/>
      <c r="AV498" s="263"/>
      <c r="AW498" s="263"/>
      <c r="BB498" s="811"/>
      <c r="BC498" s="811"/>
      <c r="BD498" s="811"/>
      <c r="BE498" s="811"/>
      <c r="BF498" s="811"/>
      <c r="BG498" s="811"/>
      <c r="BH498" s="811"/>
      <c r="BK498" s="812"/>
      <c r="BL498" s="812"/>
      <c r="BM498" s="812"/>
      <c r="BN498" s="812"/>
      <c r="BO498" s="812"/>
      <c r="BQ498" s="813"/>
      <c r="BR498" s="813"/>
      <c r="BS498" s="813"/>
      <c r="BT498" s="813"/>
      <c r="BY498" s="850"/>
      <c r="BZ498" s="850"/>
      <c r="CA498" s="850"/>
      <c r="CJ498" s="814"/>
      <c r="CK498" s="814"/>
      <c r="CL498" s="814"/>
      <c r="CP498" s="814"/>
      <c r="CQ498" s="814"/>
      <c r="CR498" s="814"/>
      <c r="CS498" s="814"/>
      <c r="CT498" s="814"/>
      <c r="CU498" s="814"/>
      <c r="CV498" s="814"/>
      <c r="CW498" s="814"/>
      <c r="CX498" s="815"/>
      <c r="DE498" s="807"/>
      <c r="DF498" s="807"/>
      <c r="DG498" s="807"/>
      <c r="DH498" s="807"/>
      <c r="DI498" s="807"/>
      <c r="DJ498" s="807"/>
      <c r="DK498" s="807"/>
      <c r="DL498" s="807"/>
      <c r="DM498" s="807"/>
      <c r="DN498" s="807"/>
      <c r="DO498" s="807"/>
      <c r="DP498" s="807"/>
      <c r="DQ498" s="808"/>
      <c r="DU498" s="809"/>
      <c r="DV498" s="809"/>
      <c r="DW498" s="809"/>
      <c r="DX498" s="809"/>
      <c r="DY498" s="809"/>
      <c r="DZ498" s="809"/>
      <c r="EA498" s="809"/>
      <c r="ED498" s="810"/>
      <c r="EE498" s="810"/>
      <c r="EF498" s="810"/>
      <c r="EG498" s="810"/>
      <c r="EH498" s="810"/>
      <c r="EI498" s="810"/>
      <c r="EJ498" s="810"/>
      <c r="EK498" s="810"/>
      <c r="EL498" s="810"/>
      <c r="EM498" s="810"/>
    </row>
    <row r="499" spans="2:151" ht="12" customHeight="1">
      <c r="B499" s="639"/>
      <c r="C499" s="3"/>
      <c r="D499" s="269" t="s">
        <v>105</v>
      </c>
      <c r="E499" s="3"/>
      <c r="F499" s="270">
        <f>1.32-(2*0.33)</f>
        <v>0.66</v>
      </c>
      <c r="G499" s="71">
        <v>7.92</v>
      </c>
      <c r="H499" s="271">
        <v>229</v>
      </c>
      <c r="I499" s="272">
        <f>F499*G499</f>
        <v>5.2272</v>
      </c>
      <c r="J499" s="262">
        <f t="shared" si="76"/>
        <v>46.870217324762784</v>
      </c>
      <c r="K499" s="796">
        <v>245</v>
      </c>
      <c r="L499" s="514"/>
      <c r="M499" s="860"/>
      <c r="N499" s="861" t="s">
        <v>180</v>
      </c>
      <c r="O499" s="862">
        <f t="shared" si="77"/>
        <v>0</v>
      </c>
      <c r="P499" s="863" t="s">
        <v>447</v>
      </c>
      <c r="Q499" s="857">
        <f t="shared" si="78"/>
        <v>0</v>
      </c>
      <c r="R499" s="845">
        <f t="shared" si="79"/>
        <v>0</v>
      </c>
      <c r="S499" s="858">
        <f t="shared" si="80"/>
        <v>0</v>
      </c>
      <c r="T499" s="847">
        <f t="shared" si="81"/>
        <v>0</v>
      </c>
      <c r="U499" s="49">
        <f t="shared" si="82"/>
        <v>0</v>
      </c>
      <c r="V499" s="247"/>
      <c r="W499" s="247"/>
      <c r="AE499" s="273"/>
      <c r="AF499" s="273"/>
      <c r="AJ499" s="274"/>
      <c r="AK499" s="274"/>
      <c r="AL499" s="274"/>
      <c r="AM499" s="274"/>
      <c r="AN499" s="274"/>
      <c r="AO499" s="274"/>
      <c r="AR499" s="263"/>
      <c r="AS499" s="263"/>
      <c r="AT499" s="263"/>
      <c r="AU499" s="263"/>
      <c r="AV499" s="263"/>
      <c r="AW499" s="263"/>
      <c r="BB499" s="811"/>
      <c r="BC499" s="811"/>
      <c r="BD499" s="811"/>
      <c r="BE499" s="811"/>
      <c r="BF499" s="811"/>
      <c r="BG499" s="811"/>
      <c r="BH499" s="811"/>
      <c r="BK499" s="872"/>
      <c r="BL499" s="872"/>
      <c r="BM499" s="872"/>
      <c r="BN499" s="872"/>
      <c r="BO499" s="872"/>
      <c r="BQ499" s="873"/>
      <c r="BR499" s="873"/>
      <c r="BS499" s="873"/>
      <c r="BT499" s="873"/>
      <c r="BY499" s="874"/>
      <c r="BZ499" s="874"/>
      <c r="CA499" s="874"/>
      <c r="CJ499" s="866"/>
      <c r="CK499" s="866"/>
      <c r="CL499" s="866"/>
      <c r="CP499" s="866"/>
      <c r="CQ499" s="866"/>
      <c r="CR499" s="866"/>
      <c r="CS499" s="866"/>
      <c r="CT499" s="866"/>
      <c r="CU499" s="866"/>
      <c r="CV499" s="866"/>
      <c r="CW499" s="866"/>
      <c r="CX499" s="867"/>
      <c r="DE499" s="807"/>
      <c r="DF499" s="807"/>
      <c r="DG499" s="807"/>
      <c r="DH499" s="807"/>
      <c r="DI499" s="807"/>
      <c r="DJ499" s="807"/>
      <c r="DK499" s="807"/>
      <c r="DL499" s="807"/>
      <c r="DM499" s="807"/>
      <c r="DN499" s="807"/>
      <c r="DO499" s="807"/>
      <c r="DP499" s="807"/>
      <c r="DQ499" s="868"/>
      <c r="DU499" s="865"/>
      <c r="DV499" s="865"/>
      <c r="DW499" s="865"/>
      <c r="DX499" s="865"/>
      <c r="DY499" s="865"/>
      <c r="DZ499" s="865"/>
      <c r="EA499" s="865"/>
      <c r="ED499" s="810"/>
      <c r="EE499" s="810"/>
      <c r="EF499" s="810"/>
      <c r="EG499" s="810"/>
      <c r="EH499" s="810"/>
      <c r="EI499" s="810"/>
      <c r="EJ499" s="810"/>
      <c r="EK499" s="810"/>
      <c r="EL499" s="810"/>
      <c r="EM499" s="810"/>
      <c r="EN499" s="276"/>
      <c r="EO499" s="276"/>
      <c r="EP499" s="276"/>
      <c r="EQ499" s="276"/>
      <c r="ER499" s="276"/>
      <c r="ES499" s="276"/>
      <c r="ET499" s="276"/>
      <c r="EU499" s="276"/>
    </row>
    <row r="500" spans="2:151" ht="12" customHeight="1">
      <c r="B500" s="639"/>
      <c r="C500" s="40">
        <v>792</v>
      </c>
      <c r="D500" s="269" t="s">
        <v>106</v>
      </c>
      <c r="E500" s="42">
        <v>36</v>
      </c>
      <c r="F500" s="270">
        <f>1.32-(3*0.33)</f>
        <v>0.33000000000000007</v>
      </c>
      <c r="G500" s="71"/>
      <c r="H500" s="271">
        <v>130</v>
      </c>
      <c r="I500" s="272">
        <f>F500*G499</f>
        <v>2.6136000000000004</v>
      </c>
      <c r="J500" s="262">
        <f t="shared" si="76"/>
        <v>52.03550658096112</v>
      </c>
      <c r="K500" s="796">
        <v>136</v>
      </c>
      <c r="L500" s="514"/>
      <c r="M500" s="797"/>
      <c r="N500" s="798" t="s">
        <v>180</v>
      </c>
      <c r="O500" s="799">
        <f t="shared" si="77"/>
        <v>0</v>
      </c>
      <c r="P500" s="848" t="s">
        <v>446</v>
      </c>
      <c r="Q500" s="844">
        <f t="shared" si="78"/>
        <v>0</v>
      </c>
      <c r="R500" s="845">
        <f t="shared" si="79"/>
        <v>0</v>
      </c>
      <c r="S500" s="846">
        <f t="shared" si="80"/>
        <v>0</v>
      </c>
      <c r="T500" s="847">
        <f t="shared" si="81"/>
        <v>0</v>
      </c>
      <c r="U500" s="49">
        <f t="shared" si="82"/>
        <v>0</v>
      </c>
      <c r="V500" s="247"/>
      <c r="W500" s="247"/>
      <c r="AE500" s="273"/>
      <c r="AF500" s="273"/>
      <c r="AJ500" s="274"/>
      <c r="AK500" s="274"/>
      <c r="AL500" s="274"/>
      <c r="AM500" s="274"/>
      <c r="AN500" s="274"/>
      <c r="AO500" s="274"/>
      <c r="AR500" s="263"/>
      <c r="AS500" s="263"/>
      <c r="AT500" s="263"/>
      <c r="AU500" s="263"/>
      <c r="AV500" s="263"/>
      <c r="AW500" s="263"/>
      <c r="BB500" s="811"/>
      <c r="BC500" s="811"/>
      <c r="BD500" s="811"/>
      <c r="BE500" s="811"/>
      <c r="BF500" s="811"/>
      <c r="BG500" s="811"/>
      <c r="BH500" s="811"/>
      <c r="BK500" s="812"/>
      <c r="BL500" s="812"/>
      <c r="BM500" s="812"/>
      <c r="BN500" s="812"/>
      <c r="BO500" s="812"/>
      <c r="BQ500" s="813"/>
      <c r="BR500" s="813"/>
      <c r="BS500" s="813"/>
      <c r="BT500" s="813"/>
      <c r="BY500" s="850"/>
      <c r="BZ500" s="850"/>
      <c r="CA500" s="850"/>
      <c r="CJ500" s="814"/>
      <c r="CK500" s="814"/>
      <c r="CL500" s="814"/>
      <c r="CP500" s="814"/>
      <c r="CQ500" s="814"/>
      <c r="CR500" s="814"/>
      <c r="CS500" s="814"/>
      <c r="CT500" s="814"/>
      <c r="CU500" s="814"/>
      <c r="CV500" s="814"/>
      <c r="CW500" s="814"/>
      <c r="CX500" s="815"/>
      <c r="DE500" s="807"/>
      <c r="DF500" s="807"/>
      <c r="DG500" s="807"/>
      <c r="DH500" s="807"/>
      <c r="DI500" s="807"/>
      <c r="DJ500" s="807"/>
      <c r="DK500" s="807"/>
      <c r="DL500" s="807"/>
      <c r="DM500" s="807"/>
      <c r="DN500" s="807"/>
      <c r="DO500" s="807"/>
      <c r="DP500" s="807"/>
      <c r="DQ500" s="808"/>
      <c r="DU500" s="809"/>
      <c r="DV500" s="809"/>
      <c r="DW500" s="809"/>
      <c r="DX500" s="809"/>
      <c r="DY500" s="809"/>
      <c r="DZ500" s="809"/>
      <c r="EA500" s="809"/>
      <c r="ED500" s="810"/>
      <c r="EE500" s="810"/>
      <c r="EF500" s="810"/>
      <c r="EG500" s="810"/>
      <c r="EH500" s="810"/>
      <c r="EI500" s="810"/>
      <c r="EJ500" s="810"/>
      <c r="EK500" s="810"/>
      <c r="EL500" s="810"/>
      <c r="EM500" s="810"/>
      <c r="EN500" s="276"/>
      <c r="EO500" s="276"/>
      <c r="EP500" s="276"/>
      <c r="EQ500" s="276"/>
      <c r="ER500" s="276"/>
      <c r="ES500" s="276"/>
      <c r="ET500" s="276"/>
      <c r="EU500" s="276"/>
    </row>
    <row r="501" spans="2:151" ht="12" customHeight="1">
      <c r="B501" s="639"/>
      <c r="C501" s="3"/>
      <c r="D501" s="269" t="s">
        <v>22</v>
      </c>
      <c r="E501" s="42">
        <v>36</v>
      </c>
      <c r="F501" s="270">
        <f>1.32-(2*0.33)</f>
        <v>0.66</v>
      </c>
      <c r="G501" s="71">
        <v>8.58</v>
      </c>
      <c r="H501" s="271">
        <v>247</v>
      </c>
      <c r="I501" s="272">
        <f>F501*G501</f>
        <v>5.662800000000001</v>
      </c>
      <c r="J501" s="262">
        <f t="shared" si="76"/>
        <v>45.560500105954645</v>
      </c>
      <c r="K501" s="796">
        <v>258</v>
      </c>
      <c r="L501" s="514"/>
      <c r="M501" s="860"/>
      <c r="N501" s="861" t="s">
        <v>180</v>
      </c>
      <c r="O501" s="862">
        <f t="shared" si="77"/>
        <v>0</v>
      </c>
      <c r="P501" s="863" t="s">
        <v>447</v>
      </c>
      <c r="Q501" s="857">
        <f t="shared" si="78"/>
        <v>0</v>
      </c>
      <c r="R501" s="845">
        <f t="shared" si="79"/>
        <v>0</v>
      </c>
      <c r="S501" s="858">
        <f t="shared" si="80"/>
        <v>0</v>
      </c>
      <c r="T501" s="847">
        <f t="shared" si="81"/>
        <v>0</v>
      </c>
      <c r="U501" s="49">
        <f t="shared" si="82"/>
        <v>0</v>
      </c>
      <c r="V501" s="247"/>
      <c r="W501" s="247"/>
      <c r="AE501" s="273"/>
      <c r="AF501" s="273"/>
      <c r="AJ501" s="274"/>
      <c r="AK501" s="274"/>
      <c r="AL501" s="274"/>
      <c r="AM501" s="274"/>
      <c r="AN501" s="274"/>
      <c r="AO501" s="274"/>
      <c r="AR501" s="263"/>
      <c r="AS501" s="263"/>
      <c r="AT501" s="263"/>
      <c r="AU501" s="263"/>
      <c r="AV501" s="263"/>
      <c r="AW501" s="263"/>
      <c r="BB501" s="811"/>
      <c r="BC501" s="811"/>
      <c r="BD501" s="811"/>
      <c r="BE501" s="811"/>
      <c r="BF501" s="811"/>
      <c r="BG501" s="811"/>
      <c r="BH501" s="811"/>
      <c r="BK501" s="872"/>
      <c r="BL501" s="872"/>
      <c r="BM501" s="872"/>
      <c r="BN501" s="872"/>
      <c r="BO501" s="872"/>
      <c r="BQ501" s="873"/>
      <c r="BR501" s="873"/>
      <c r="BS501" s="873"/>
      <c r="BT501" s="873"/>
      <c r="BY501" s="874"/>
      <c r="BZ501" s="874"/>
      <c r="CA501" s="874"/>
      <c r="CJ501" s="866"/>
      <c r="CK501" s="866"/>
      <c r="CL501" s="866"/>
      <c r="CP501" s="866"/>
      <c r="CQ501" s="866"/>
      <c r="CR501" s="866"/>
      <c r="CS501" s="866"/>
      <c r="CT501" s="866"/>
      <c r="CU501" s="866"/>
      <c r="CV501" s="866"/>
      <c r="CW501" s="866"/>
      <c r="CX501" s="867"/>
      <c r="DE501" s="807"/>
      <c r="DF501" s="807"/>
      <c r="DG501" s="807"/>
      <c r="DH501" s="807"/>
      <c r="DI501" s="807"/>
      <c r="DJ501" s="807"/>
      <c r="DK501" s="807"/>
      <c r="DL501" s="807"/>
      <c r="DM501" s="807"/>
      <c r="DN501" s="807"/>
      <c r="DO501" s="807"/>
      <c r="DP501" s="807"/>
      <c r="DQ501" s="868"/>
      <c r="DU501" s="865"/>
      <c r="DV501" s="865"/>
      <c r="DW501" s="865"/>
      <c r="DX501" s="865"/>
      <c r="DY501" s="865"/>
      <c r="DZ501" s="865"/>
      <c r="EA501" s="865"/>
      <c r="ED501" s="810"/>
      <c r="EE501" s="810"/>
      <c r="EF501" s="810"/>
      <c r="EG501" s="810"/>
      <c r="EH501" s="810"/>
      <c r="EI501" s="810"/>
      <c r="EJ501" s="810"/>
      <c r="EK501" s="810"/>
      <c r="EL501" s="810"/>
      <c r="EM501" s="810"/>
      <c r="EN501" s="276"/>
      <c r="EO501" s="276"/>
      <c r="EP501" s="276"/>
      <c r="EQ501" s="276"/>
      <c r="ER501" s="276"/>
      <c r="ES501" s="276"/>
      <c r="ET501" s="276"/>
      <c r="EU501" s="276"/>
    </row>
    <row r="502" spans="2:151" ht="12" customHeight="1">
      <c r="B502" s="639"/>
      <c r="C502" s="40">
        <v>858</v>
      </c>
      <c r="D502" s="269" t="s">
        <v>23</v>
      </c>
      <c r="E502" s="42"/>
      <c r="F502" s="270">
        <f>1.32-(3*0.33)</f>
        <v>0.33000000000000007</v>
      </c>
      <c r="G502" s="71"/>
      <c r="H502" s="271">
        <v>141</v>
      </c>
      <c r="I502" s="272">
        <f>F502*G501</f>
        <v>2.831400000000001</v>
      </c>
      <c r="J502" s="262">
        <f t="shared" si="76"/>
        <v>50.85823267641448</v>
      </c>
      <c r="K502" s="796">
        <v>144</v>
      </c>
      <c r="L502" s="514"/>
      <c r="M502" s="797"/>
      <c r="N502" s="798" t="s">
        <v>180</v>
      </c>
      <c r="O502" s="799">
        <f t="shared" si="77"/>
        <v>0</v>
      </c>
      <c r="P502" s="848" t="s">
        <v>446</v>
      </c>
      <c r="Q502" s="844">
        <f t="shared" si="78"/>
        <v>0</v>
      </c>
      <c r="R502" s="845">
        <f t="shared" si="79"/>
        <v>0</v>
      </c>
      <c r="S502" s="846">
        <f t="shared" si="80"/>
        <v>0</v>
      </c>
      <c r="T502" s="847">
        <f t="shared" si="81"/>
        <v>0</v>
      </c>
      <c r="U502" s="49">
        <f t="shared" si="82"/>
        <v>0</v>
      </c>
      <c r="V502" s="247"/>
      <c r="W502" s="247"/>
      <c r="AE502" s="273"/>
      <c r="AF502" s="273"/>
      <c r="AJ502" s="274"/>
      <c r="AK502" s="274"/>
      <c r="AL502" s="274"/>
      <c r="AM502" s="274"/>
      <c r="AN502" s="274"/>
      <c r="AO502" s="274"/>
      <c r="AR502" s="263"/>
      <c r="AS502" s="263"/>
      <c r="AT502" s="263"/>
      <c r="AU502" s="263"/>
      <c r="AV502" s="263"/>
      <c r="AW502" s="263"/>
      <c r="BB502" s="811"/>
      <c r="BC502" s="811"/>
      <c r="BD502" s="811"/>
      <c r="BE502" s="811"/>
      <c r="BF502" s="811"/>
      <c r="BG502" s="811"/>
      <c r="BH502" s="811"/>
      <c r="BK502" s="812"/>
      <c r="BL502" s="812"/>
      <c r="BM502" s="812"/>
      <c r="BN502" s="812"/>
      <c r="BO502" s="812"/>
      <c r="BQ502" s="813"/>
      <c r="BR502" s="813"/>
      <c r="BS502" s="813"/>
      <c r="BT502" s="813"/>
      <c r="BY502" s="850"/>
      <c r="BZ502" s="850"/>
      <c r="CA502" s="850"/>
      <c r="CJ502" s="814"/>
      <c r="CK502" s="814"/>
      <c r="CL502" s="814"/>
      <c r="CP502" s="814"/>
      <c r="CQ502" s="814"/>
      <c r="CR502" s="814"/>
      <c r="CS502" s="814"/>
      <c r="CT502" s="814"/>
      <c r="CU502" s="814"/>
      <c r="CV502" s="814"/>
      <c r="CW502" s="814"/>
      <c r="CX502" s="815"/>
      <c r="DE502" s="807"/>
      <c r="DF502" s="807"/>
      <c r="DG502" s="807"/>
      <c r="DH502" s="807"/>
      <c r="DI502" s="807"/>
      <c r="DJ502" s="807"/>
      <c r="DK502" s="807"/>
      <c r="DL502" s="807"/>
      <c r="DM502" s="807"/>
      <c r="DN502" s="807"/>
      <c r="DO502" s="807"/>
      <c r="DP502" s="807"/>
      <c r="DQ502" s="808"/>
      <c r="DU502" s="809"/>
      <c r="DV502" s="809"/>
      <c r="DW502" s="809"/>
      <c r="DX502" s="809"/>
      <c r="DY502" s="809"/>
      <c r="DZ502" s="809"/>
      <c r="EA502" s="809"/>
      <c r="ED502" s="810"/>
      <c r="EE502" s="810"/>
      <c r="EF502" s="810"/>
      <c r="EG502" s="810"/>
      <c r="EH502" s="810"/>
      <c r="EI502" s="810"/>
      <c r="EJ502" s="810"/>
      <c r="EK502" s="810"/>
      <c r="EL502" s="810"/>
      <c r="EM502" s="810"/>
      <c r="EN502" s="276"/>
      <c r="EO502" s="276"/>
      <c r="EP502" s="276"/>
      <c r="EQ502" s="276"/>
      <c r="ER502" s="276"/>
      <c r="ES502" s="276"/>
      <c r="ET502" s="276"/>
      <c r="EU502" s="276"/>
    </row>
    <row r="503" spans="2:144" ht="12" customHeight="1">
      <c r="B503" s="639"/>
      <c r="C503" s="3"/>
      <c r="D503" s="269" t="s">
        <v>107</v>
      </c>
      <c r="E503" s="3"/>
      <c r="F503" s="270">
        <f>1.32-(2*0.33)</f>
        <v>0.66</v>
      </c>
      <c r="G503" s="71">
        <v>9.24</v>
      </c>
      <c r="H503" s="271">
        <v>265</v>
      </c>
      <c r="I503" s="272">
        <f>F503*G503</f>
        <v>6.098400000000001</v>
      </c>
      <c r="J503" s="262">
        <f t="shared" si="76"/>
        <v>44.43788534697625</v>
      </c>
      <c r="K503" s="796">
        <v>271</v>
      </c>
      <c r="L503" s="514"/>
      <c r="M503" s="860"/>
      <c r="N503" s="861" t="s">
        <v>180</v>
      </c>
      <c r="O503" s="862">
        <f t="shared" si="77"/>
        <v>0</v>
      </c>
      <c r="P503" s="863" t="s">
        <v>447</v>
      </c>
      <c r="Q503" s="857">
        <f t="shared" si="78"/>
        <v>0</v>
      </c>
      <c r="R503" s="845">
        <f t="shared" si="79"/>
        <v>0</v>
      </c>
      <c r="S503" s="858">
        <f t="shared" si="80"/>
        <v>0</v>
      </c>
      <c r="T503" s="847">
        <f t="shared" si="81"/>
        <v>0</v>
      </c>
      <c r="U503" s="49">
        <f t="shared" si="82"/>
        <v>0</v>
      </c>
      <c r="V503" s="247"/>
      <c r="W503" s="247"/>
      <c r="AE503" s="273"/>
      <c r="AF503" s="273"/>
      <c r="AJ503" s="274"/>
      <c r="AK503" s="274"/>
      <c r="AL503" s="274"/>
      <c r="AM503" s="274"/>
      <c r="AN503" s="274"/>
      <c r="AO503" s="274"/>
      <c r="AR503" s="263"/>
      <c r="AS503" s="263"/>
      <c r="AT503" s="263"/>
      <c r="AU503" s="263"/>
      <c r="AV503" s="263"/>
      <c r="AW503" s="263"/>
      <c r="BB503" s="811"/>
      <c r="BC503" s="811"/>
      <c r="BD503" s="811"/>
      <c r="BE503" s="811"/>
      <c r="BF503" s="811"/>
      <c r="BG503" s="811"/>
      <c r="BH503" s="811"/>
      <c r="BK503" s="872"/>
      <c r="BL503" s="872"/>
      <c r="BM503" s="872"/>
      <c r="BN503" s="872"/>
      <c r="BO503" s="872"/>
      <c r="BQ503" s="873"/>
      <c r="BR503" s="873"/>
      <c r="BS503" s="873"/>
      <c r="BT503" s="873"/>
      <c r="BY503" s="874"/>
      <c r="BZ503" s="874"/>
      <c r="CA503" s="874"/>
      <c r="CJ503" s="866"/>
      <c r="CK503" s="866"/>
      <c r="CL503" s="866"/>
      <c r="CP503" s="866"/>
      <c r="CQ503" s="866"/>
      <c r="CR503" s="866"/>
      <c r="CS503" s="866"/>
      <c r="CT503" s="866"/>
      <c r="CU503" s="866"/>
      <c r="CV503" s="866"/>
      <c r="CW503" s="866"/>
      <c r="CX503" s="867"/>
      <c r="DE503" s="807"/>
      <c r="DF503" s="807"/>
      <c r="DG503" s="807"/>
      <c r="DH503" s="807"/>
      <c r="DI503" s="807"/>
      <c r="DJ503" s="807"/>
      <c r="DK503" s="807"/>
      <c r="DL503" s="807"/>
      <c r="DM503" s="807"/>
      <c r="DN503" s="807"/>
      <c r="DO503" s="807"/>
      <c r="DP503" s="807"/>
      <c r="DQ503" s="868"/>
      <c r="DU503" s="865"/>
      <c r="DV503" s="865"/>
      <c r="DW503" s="865"/>
      <c r="DX503" s="865"/>
      <c r="DY503" s="865"/>
      <c r="DZ503" s="865"/>
      <c r="EA503" s="865"/>
      <c r="ED503" s="810"/>
      <c r="EE503" s="810"/>
      <c r="EF503" s="810"/>
      <c r="EG503" s="810"/>
      <c r="EH503" s="810"/>
      <c r="EI503" s="810"/>
      <c r="EJ503" s="810"/>
      <c r="EK503" s="810"/>
      <c r="EL503" s="810"/>
      <c r="EM503" s="810"/>
      <c r="EN503" s="875"/>
    </row>
    <row r="504" spans="2:144" ht="12" customHeight="1">
      <c r="B504" s="639"/>
      <c r="C504" s="40">
        <v>924</v>
      </c>
      <c r="D504" s="269" t="s">
        <v>108</v>
      </c>
      <c r="E504" s="42">
        <v>36</v>
      </c>
      <c r="F504" s="270">
        <f>1.32-(3*0.33)</f>
        <v>0.33000000000000007</v>
      </c>
      <c r="G504" s="71"/>
      <c r="H504" s="271">
        <v>151</v>
      </c>
      <c r="I504" s="272">
        <f>F504*G503</f>
        <v>3.049200000000001</v>
      </c>
      <c r="J504" s="262">
        <f t="shared" si="76"/>
        <v>49.52118588482224</v>
      </c>
      <c r="K504" s="796">
        <v>151</v>
      </c>
      <c r="L504" s="514"/>
      <c r="M504" s="797"/>
      <c r="N504" s="798" t="s">
        <v>180</v>
      </c>
      <c r="O504" s="799">
        <f t="shared" si="77"/>
        <v>0</v>
      </c>
      <c r="P504" s="848" t="s">
        <v>446</v>
      </c>
      <c r="Q504" s="844">
        <f t="shared" si="78"/>
        <v>0</v>
      </c>
      <c r="R504" s="845">
        <f t="shared" si="79"/>
        <v>0</v>
      </c>
      <c r="S504" s="846">
        <f t="shared" si="80"/>
        <v>0</v>
      </c>
      <c r="T504" s="847">
        <f t="shared" si="81"/>
        <v>0</v>
      </c>
      <c r="U504" s="49">
        <f t="shared" si="82"/>
        <v>0</v>
      </c>
      <c r="V504" s="247"/>
      <c r="W504" s="247"/>
      <c r="AE504" s="273"/>
      <c r="AF504" s="273"/>
      <c r="AJ504" s="274"/>
      <c r="AK504" s="274"/>
      <c r="AL504" s="274"/>
      <c r="AM504" s="274"/>
      <c r="AN504" s="274"/>
      <c r="AO504" s="274"/>
      <c r="AR504" s="263"/>
      <c r="AS504" s="263"/>
      <c r="AT504" s="263"/>
      <c r="AU504" s="263"/>
      <c r="AV504" s="263"/>
      <c r="AW504" s="263"/>
      <c r="BB504" s="811"/>
      <c r="BC504" s="811"/>
      <c r="BD504" s="811"/>
      <c r="BE504" s="811"/>
      <c r="BF504" s="811"/>
      <c r="BG504" s="811"/>
      <c r="BH504" s="811"/>
      <c r="BK504" s="812"/>
      <c r="BL504" s="812"/>
      <c r="BM504" s="812"/>
      <c r="BN504" s="812"/>
      <c r="BO504" s="812"/>
      <c r="BQ504" s="813"/>
      <c r="BR504" s="813"/>
      <c r="BS504" s="813"/>
      <c r="BT504" s="813"/>
      <c r="BY504" s="850"/>
      <c r="BZ504" s="850"/>
      <c r="CA504" s="850"/>
      <c r="CJ504" s="814"/>
      <c r="CK504" s="814"/>
      <c r="CL504" s="814"/>
      <c r="CP504" s="814"/>
      <c r="CQ504" s="814"/>
      <c r="CR504" s="814"/>
      <c r="CS504" s="814"/>
      <c r="CT504" s="814"/>
      <c r="CU504" s="814"/>
      <c r="CV504" s="814"/>
      <c r="CW504" s="814"/>
      <c r="CX504" s="815"/>
      <c r="DE504" s="807"/>
      <c r="DF504" s="807"/>
      <c r="DG504" s="807"/>
      <c r="DH504" s="807"/>
      <c r="DI504" s="807"/>
      <c r="DJ504" s="807"/>
      <c r="DK504" s="807"/>
      <c r="DL504" s="807"/>
      <c r="DM504" s="807"/>
      <c r="DN504" s="807"/>
      <c r="DO504" s="807"/>
      <c r="DP504" s="807"/>
      <c r="DQ504" s="808"/>
      <c r="DU504" s="809"/>
      <c r="DV504" s="809"/>
      <c r="DW504" s="809"/>
      <c r="DX504" s="809"/>
      <c r="DY504" s="809"/>
      <c r="DZ504" s="809"/>
      <c r="EA504" s="809"/>
      <c r="ED504" s="810"/>
      <c r="EE504" s="810"/>
      <c r="EF504" s="810"/>
      <c r="EG504" s="810"/>
      <c r="EH504" s="810"/>
      <c r="EI504" s="810"/>
      <c r="EJ504" s="810"/>
      <c r="EK504" s="810"/>
      <c r="EL504" s="810"/>
      <c r="EM504" s="810"/>
      <c r="EN504" s="876"/>
    </row>
    <row r="505" spans="2:144" ht="12" customHeight="1">
      <c r="B505" s="639"/>
      <c r="C505" s="3"/>
      <c r="D505" s="269" t="s">
        <v>109</v>
      </c>
      <c r="E505" s="3"/>
      <c r="F505" s="270">
        <f>1.32-(2*0.33)</f>
        <v>0.66</v>
      </c>
      <c r="G505" s="71">
        <v>9.9</v>
      </c>
      <c r="H505" s="271">
        <v>283</v>
      </c>
      <c r="I505" s="272">
        <f>F505*G505</f>
        <v>6.534000000000001</v>
      </c>
      <c r="J505" s="262">
        <f t="shared" si="76"/>
        <v>43.31190694827058</v>
      </c>
      <c r="K505" s="796">
        <v>283</v>
      </c>
      <c r="L505" s="518"/>
      <c r="M505" s="860"/>
      <c r="N505" s="861" t="s">
        <v>180</v>
      </c>
      <c r="O505" s="862">
        <f t="shared" si="77"/>
        <v>0</v>
      </c>
      <c r="P505" s="863" t="s">
        <v>447</v>
      </c>
      <c r="Q505" s="857">
        <f t="shared" si="78"/>
        <v>0</v>
      </c>
      <c r="R505" s="845">
        <f t="shared" si="79"/>
        <v>0</v>
      </c>
      <c r="S505" s="858">
        <f t="shared" si="80"/>
        <v>0</v>
      </c>
      <c r="T505" s="847">
        <f t="shared" si="81"/>
        <v>0</v>
      </c>
      <c r="U505" s="49">
        <f t="shared" si="82"/>
        <v>0</v>
      </c>
      <c r="V505" s="247"/>
      <c r="W505" s="247"/>
      <c r="AE505" s="273"/>
      <c r="AF505" s="273"/>
      <c r="AJ505" s="274"/>
      <c r="AK505" s="274"/>
      <c r="AL505" s="274"/>
      <c r="AM505" s="274"/>
      <c r="AN505" s="274"/>
      <c r="AO505" s="274"/>
      <c r="AR505" s="263"/>
      <c r="AS505" s="263"/>
      <c r="AT505" s="263"/>
      <c r="AU505" s="263"/>
      <c r="AV505" s="263"/>
      <c r="AW505" s="263"/>
      <c r="BB505" s="811"/>
      <c r="BC505" s="811"/>
      <c r="BD505" s="811"/>
      <c r="BE505" s="811"/>
      <c r="BF505" s="811"/>
      <c r="BG505" s="811"/>
      <c r="BH505" s="811"/>
      <c r="BK505" s="872"/>
      <c r="BL505" s="872"/>
      <c r="BM505" s="872"/>
      <c r="BN505" s="872"/>
      <c r="BO505" s="872"/>
      <c r="BQ505" s="873"/>
      <c r="BR505" s="873"/>
      <c r="BS505" s="873"/>
      <c r="BT505" s="873"/>
      <c r="BY505" s="874"/>
      <c r="BZ505" s="874"/>
      <c r="CA505" s="874"/>
      <c r="CJ505" s="866"/>
      <c r="CK505" s="866"/>
      <c r="CL505" s="866"/>
      <c r="CP505" s="866"/>
      <c r="CQ505" s="866"/>
      <c r="CR505" s="866"/>
      <c r="CS505" s="866"/>
      <c r="CT505" s="866"/>
      <c r="CU505" s="866"/>
      <c r="CV505" s="866"/>
      <c r="CW505" s="866"/>
      <c r="CX505" s="867"/>
      <c r="DE505" s="807"/>
      <c r="DF505" s="807"/>
      <c r="DG505" s="807"/>
      <c r="DH505" s="807"/>
      <c r="DI505" s="807"/>
      <c r="DJ505" s="807"/>
      <c r="DK505" s="807"/>
      <c r="DL505" s="807"/>
      <c r="DM505" s="807"/>
      <c r="DN505" s="807"/>
      <c r="DO505" s="807"/>
      <c r="DP505" s="807"/>
      <c r="DQ505" s="868"/>
      <c r="DU505" s="865"/>
      <c r="DV505" s="865"/>
      <c r="DW505" s="865"/>
      <c r="DX505" s="865"/>
      <c r="DY505" s="865"/>
      <c r="DZ505" s="865"/>
      <c r="EA505" s="865"/>
      <c r="ED505" s="810"/>
      <c r="EE505" s="810"/>
      <c r="EF505" s="810"/>
      <c r="EG505" s="810"/>
      <c r="EH505" s="810"/>
      <c r="EI505" s="810"/>
      <c r="EJ505" s="810"/>
      <c r="EK505" s="810"/>
      <c r="EL505" s="810"/>
      <c r="EM505" s="810"/>
      <c r="EN505" s="876"/>
    </row>
    <row r="506" spans="2:144" ht="12" customHeight="1">
      <c r="B506" s="639"/>
      <c r="C506" s="40">
        <v>990</v>
      </c>
      <c r="D506" s="269" t="s">
        <v>110</v>
      </c>
      <c r="E506" s="42">
        <v>35</v>
      </c>
      <c r="F506" s="270">
        <f>1.32-(3*0.33)</f>
        <v>0.33000000000000007</v>
      </c>
      <c r="G506" s="71"/>
      <c r="H506" s="271">
        <v>162</v>
      </c>
      <c r="I506" s="272">
        <f>F506*G505</f>
        <v>3.267000000000001</v>
      </c>
      <c r="J506" s="262">
        <f t="shared" si="76"/>
        <v>48.36241199877562</v>
      </c>
      <c r="K506" s="796">
        <v>158</v>
      </c>
      <c r="L506" s="514"/>
      <c r="M506" s="797"/>
      <c r="N506" s="798" t="s">
        <v>180</v>
      </c>
      <c r="O506" s="799">
        <f t="shared" si="77"/>
        <v>0</v>
      </c>
      <c r="P506" s="848" t="s">
        <v>446</v>
      </c>
      <c r="Q506" s="844">
        <f t="shared" si="78"/>
        <v>0</v>
      </c>
      <c r="R506" s="845">
        <f t="shared" si="79"/>
        <v>0</v>
      </c>
      <c r="S506" s="846">
        <f t="shared" si="80"/>
        <v>0</v>
      </c>
      <c r="T506" s="847">
        <f t="shared" si="81"/>
        <v>0</v>
      </c>
      <c r="U506" s="49">
        <f t="shared" si="82"/>
        <v>0</v>
      </c>
      <c r="V506" s="247"/>
      <c r="W506" s="247"/>
      <c r="AE506" s="273"/>
      <c r="AF506" s="273"/>
      <c r="AJ506" s="274"/>
      <c r="AK506" s="274"/>
      <c r="AL506" s="274"/>
      <c r="AM506" s="274"/>
      <c r="AN506" s="274"/>
      <c r="AO506" s="274"/>
      <c r="AR506" s="263"/>
      <c r="AS506" s="263"/>
      <c r="AT506" s="263"/>
      <c r="AU506" s="263"/>
      <c r="AV506" s="263"/>
      <c r="AW506" s="263"/>
      <c r="BB506" s="811"/>
      <c r="BC506" s="811"/>
      <c r="BD506" s="811"/>
      <c r="BE506" s="811"/>
      <c r="BF506" s="811"/>
      <c r="BG506" s="811"/>
      <c r="BH506" s="811"/>
      <c r="BK506" s="812"/>
      <c r="BL506" s="812"/>
      <c r="BM506" s="812"/>
      <c r="BN506" s="812"/>
      <c r="BO506" s="812"/>
      <c r="BQ506" s="813"/>
      <c r="BR506" s="813"/>
      <c r="BS506" s="813"/>
      <c r="BT506" s="813"/>
      <c r="BY506" s="850"/>
      <c r="BZ506" s="850"/>
      <c r="CA506" s="850"/>
      <c r="CJ506" s="814"/>
      <c r="CK506" s="814"/>
      <c r="CL506" s="814"/>
      <c r="CP506" s="814"/>
      <c r="CQ506" s="814"/>
      <c r="CR506" s="814"/>
      <c r="CS506" s="814"/>
      <c r="CT506" s="814"/>
      <c r="CU506" s="814"/>
      <c r="CV506" s="814"/>
      <c r="CW506" s="814"/>
      <c r="CX506" s="815"/>
      <c r="DE506" s="807"/>
      <c r="DF506" s="807"/>
      <c r="DG506" s="807"/>
      <c r="DH506" s="807"/>
      <c r="DI506" s="807"/>
      <c r="DJ506" s="807"/>
      <c r="DK506" s="807"/>
      <c r="DL506" s="807"/>
      <c r="DM506" s="807"/>
      <c r="DN506" s="807"/>
      <c r="DO506" s="807"/>
      <c r="DP506" s="807"/>
      <c r="DQ506" s="808"/>
      <c r="DU506" s="809"/>
      <c r="DV506" s="809"/>
      <c r="DW506" s="809"/>
      <c r="DX506" s="809"/>
      <c r="DY506" s="809"/>
      <c r="DZ506" s="809"/>
      <c r="EA506" s="809"/>
      <c r="ED506" s="810"/>
      <c r="EE506" s="810"/>
      <c r="EF506" s="810"/>
      <c r="EG506" s="810"/>
      <c r="EH506" s="810"/>
      <c r="EI506" s="810"/>
      <c r="EJ506" s="810"/>
      <c r="EK506" s="810"/>
      <c r="EL506" s="810"/>
      <c r="EM506" s="810"/>
      <c r="EN506" s="876"/>
    </row>
    <row r="507" spans="2:144" ht="12" customHeight="1">
      <c r="B507" s="639"/>
      <c r="C507" s="3"/>
      <c r="D507" s="269" t="s">
        <v>109</v>
      </c>
      <c r="E507" s="3"/>
      <c r="F507" s="270">
        <f>1.32-(2*0.33)</f>
        <v>0.66</v>
      </c>
      <c r="G507" s="71">
        <v>10.56</v>
      </c>
      <c r="H507" s="271">
        <v>301</v>
      </c>
      <c r="I507" s="272">
        <f>F507*G507</f>
        <v>6.969600000000001</v>
      </c>
      <c r="J507" s="262">
        <f t="shared" si="76"/>
        <v>42.183195592286495</v>
      </c>
      <c r="K507" s="796">
        <v>294</v>
      </c>
      <c r="L507" s="514"/>
      <c r="M507" s="860"/>
      <c r="N507" s="861" t="s">
        <v>180</v>
      </c>
      <c r="O507" s="862">
        <f t="shared" si="77"/>
        <v>0</v>
      </c>
      <c r="P507" s="863" t="s">
        <v>447</v>
      </c>
      <c r="Q507" s="857">
        <f t="shared" si="78"/>
        <v>0</v>
      </c>
      <c r="R507" s="845">
        <f t="shared" si="79"/>
        <v>0</v>
      </c>
      <c r="S507" s="858">
        <f t="shared" si="80"/>
        <v>0</v>
      </c>
      <c r="T507" s="847">
        <f t="shared" si="81"/>
        <v>0</v>
      </c>
      <c r="U507" s="49">
        <f t="shared" si="82"/>
        <v>0</v>
      </c>
      <c r="V507" s="247"/>
      <c r="W507" s="247"/>
      <c r="AE507" s="273"/>
      <c r="AF507" s="273"/>
      <c r="AJ507" s="274"/>
      <c r="AK507" s="274"/>
      <c r="AL507" s="274"/>
      <c r="AM507" s="274"/>
      <c r="AN507" s="274"/>
      <c r="AO507" s="274"/>
      <c r="AR507" s="263"/>
      <c r="AS507" s="263"/>
      <c r="AT507" s="263"/>
      <c r="AU507" s="263"/>
      <c r="AV507" s="263"/>
      <c r="AW507" s="263"/>
      <c r="BB507" s="811"/>
      <c r="BC507" s="811"/>
      <c r="BD507" s="811"/>
      <c r="BE507" s="811"/>
      <c r="BF507" s="811"/>
      <c r="BG507" s="811"/>
      <c r="BH507" s="811"/>
      <c r="BK507" s="872"/>
      <c r="BL507" s="872"/>
      <c r="BM507" s="872"/>
      <c r="BN507" s="872"/>
      <c r="BO507" s="872"/>
      <c r="BQ507" s="873"/>
      <c r="BR507" s="873"/>
      <c r="BS507" s="873"/>
      <c r="BT507" s="873"/>
      <c r="BY507" s="874"/>
      <c r="BZ507" s="874"/>
      <c r="CA507" s="874"/>
      <c r="CJ507" s="866"/>
      <c r="CK507" s="866"/>
      <c r="CL507" s="866"/>
      <c r="CP507" s="866"/>
      <c r="CQ507" s="866"/>
      <c r="CR507" s="866"/>
      <c r="CS507" s="866"/>
      <c r="CT507" s="866"/>
      <c r="CU507" s="866"/>
      <c r="CV507" s="866"/>
      <c r="CW507" s="866"/>
      <c r="CX507" s="867"/>
      <c r="DE507" s="807"/>
      <c r="DF507" s="807"/>
      <c r="DG507" s="807"/>
      <c r="DH507" s="807"/>
      <c r="DI507" s="807"/>
      <c r="DJ507" s="807"/>
      <c r="DK507" s="807"/>
      <c r="DL507" s="807"/>
      <c r="DM507" s="807"/>
      <c r="DN507" s="807"/>
      <c r="DO507" s="807"/>
      <c r="DP507" s="807"/>
      <c r="DQ507" s="868"/>
      <c r="DU507" s="865"/>
      <c r="DV507" s="865"/>
      <c r="DW507" s="865"/>
      <c r="DX507" s="865"/>
      <c r="DY507" s="865"/>
      <c r="DZ507" s="865"/>
      <c r="EA507" s="865"/>
      <c r="ED507" s="810"/>
      <c r="EE507" s="810"/>
      <c r="EF507" s="810"/>
      <c r="EG507" s="810"/>
      <c r="EH507" s="810"/>
      <c r="EI507" s="810"/>
      <c r="EJ507" s="810"/>
      <c r="EK507" s="810"/>
      <c r="EL507" s="810"/>
      <c r="EM507" s="810"/>
      <c r="EN507" s="877"/>
    </row>
    <row r="508" spans="2:144" ht="12" customHeight="1">
      <c r="B508" s="639"/>
      <c r="C508" s="40">
        <v>1056</v>
      </c>
      <c r="D508" s="269" t="s">
        <v>110</v>
      </c>
      <c r="E508" s="42">
        <v>36</v>
      </c>
      <c r="F508" s="270">
        <f>1.32-(3*0.33)</f>
        <v>0.33000000000000007</v>
      </c>
      <c r="G508" s="71"/>
      <c r="H508" s="271">
        <v>172</v>
      </c>
      <c r="I508" s="272">
        <f>F508*G507</f>
        <v>3.484800000000001</v>
      </c>
      <c r="J508" s="262">
        <f t="shared" si="76"/>
        <v>47.061524334251594</v>
      </c>
      <c r="K508" s="796">
        <v>164</v>
      </c>
      <c r="L508" s="514"/>
      <c r="M508" s="797"/>
      <c r="N508" s="798" t="s">
        <v>180</v>
      </c>
      <c r="O508" s="799">
        <f t="shared" si="77"/>
        <v>0</v>
      </c>
      <c r="P508" s="848" t="s">
        <v>446</v>
      </c>
      <c r="Q508" s="844">
        <f t="shared" si="78"/>
        <v>0</v>
      </c>
      <c r="R508" s="845">
        <f t="shared" si="79"/>
        <v>0</v>
      </c>
      <c r="S508" s="846">
        <f t="shared" si="80"/>
        <v>0</v>
      </c>
      <c r="T508" s="847">
        <f t="shared" si="81"/>
        <v>0</v>
      </c>
      <c r="U508" s="49">
        <f t="shared" si="82"/>
        <v>0</v>
      </c>
      <c r="V508" s="247"/>
      <c r="W508" s="247"/>
      <c r="AE508" s="273"/>
      <c r="AF508" s="273"/>
      <c r="AJ508" s="274"/>
      <c r="AK508" s="274"/>
      <c r="AL508" s="274"/>
      <c r="AM508" s="274"/>
      <c r="AN508" s="274"/>
      <c r="AO508" s="274"/>
      <c r="AR508" s="263"/>
      <c r="AS508" s="263"/>
      <c r="AT508" s="263"/>
      <c r="AU508" s="263"/>
      <c r="AV508" s="263"/>
      <c r="AW508" s="263"/>
      <c r="BB508" s="811"/>
      <c r="BC508" s="811"/>
      <c r="BD508" s="811"/>
      <c r="BE508" s="811"/>
      <c r="BF508" s="811"/>
      <c r="BG508" s="811"/>
      <c r="BH508" s="811"/>
      <c r="BK508" s="812"/>
      <c r="BL508" s="812"/>
      <c r="BM508" s="812"/>
      <c r="BN508" s="812"/>
      <c r="BO508" s="812"/>
      <c r="BQ508" s="813"/>
      <c r="BR508" s="813"/>
      <c r="BS508" s="813"/>
      <c r="BT508" s="813"/>
      <c r="BY508" s="850"/>
      <c r="BZ508" s="850"/>
      <c r="CA508" s="850"/>
      <c r="CJ508" s="814"/>
      <c r="CK508" s="814"/>
      <c r="CL508" s="814"/>
      <c r="CP508" s="814"/>
      <c r="CQ508" s="814"/>
      <c r="CR508" s="814"/>
      <c r="CS508" s="814"/>
      <c r="CT508" s="814"/>
      <c r="CU508" s="814"/>
      <c r="CV508" s="814"/>
      <c r="CW508" s="814"/>
      <c r="CX508" s="815"/>
      <c r="DE508" s="807"/>
      <c r="DF508" s="807"/>
      <c r="DG508" s="807"/>
      <c r="DH508" s="807"/>
      <c r="DI508" s="807"/>
      <c r="DJ508" s="807"/>
      <c r="DK508" s="807"/>
      <c r="DL508" s="807"/>
      <c r="DM508" s="807"/>
      <c r="DN508" s="807"/>
      <c r="DO508" s="807"/>
      <c r="DP508" s="807"/>
      <c r="DQ508" s="808"/>
      <c r="DU508" s="809"/>
      <c r="DV508" s="809"/>
      <c r="DW508" s="809"/>
      <c r="DX508" s="809"/>
      <c r="DY508" s="809"/>
      <c r="DZ508" s="809"/>
      <c r="EA508" s="809"/>
      <c r="ED508" s="810"/>
      <c r="EE508" s="810"/>
      <c r="EF508" s="810"/>
      <c r="EG508" s="810"/>
      <c r="EH508" s="810"/>
      <c r="EI508" s="810"/>
      <c r="EJ508" s="810"/>
      <c r="EK508" s="810"/>
      <c r="EL508" s="810"/>
      <c r="EM508" s="810"/>
      <c r="EN508" s="877"/>
    </row>
    <row r="509" spans="3:144" ht="12" customHeight="1">
      <c r="C509" s="68"/>
      <c r="D509" s="41"/>
      <c r="E509" s="69"/>
      <c r="F509" s="70"/>
      <c r="G509" s="71"/>
      <c r="H509" s="72"/>
      <c r="I509" s="73"/>
      <c r="J509" s="74"/>
      <c r="K509" s="74"/>
      <c r="L509" s="878"/>
      <c r="M509" s="878"/>
      <c r="N509" s="181"/>
      <c r="O509" s="1091">
        <f>SUM(O483:O508)</f>
        <v>0</v>
      </c>
      <c r="P509" s="848"/>
      <c r="Q509" s="880"/>
      <c r="R509" s="881"/>
      <c r="S509" s="882"/>
      <c r="T509" s="883"/>
      <c r="V509" s="279"/>
      <c r="W509" s="279"/>
      <c r="AE509" s="280"/>
      <c r="AF509" s="280"/>
      <c r="AJ509" s="280"/>
      <c r="AK509" s="280"/>
      <c r="AL509" s="280"/>
      <c r="AM509" s="280"/>
      <c r="AN509" s="281"/>
      <c r="AO509" s="281"/>
      <c r="AR509" s="281"/>
      <c r="AS509" s="281"/>
      <c r="AT509" s="281"/>
      <c r="AU509" s="281"/>
      <c r="AV509" s="281"/>
      <c r="AW509" s="281"/>
      <c r="BB509" s="281"/>
      <c r="BC509" s="281"/>
      <c r="BD509" s="281"/>
      <c r="BE509" s="281"/>
      <c r="BF509" s="281"/>
      <c r="BG509" s="281"/>
      <c r="BH509" s="281"/>
      <c r="BK509" s="815"/>
      <c r="BL509" s="815"/>
      <c r="BM509" s="815"/>
      <c r="BN509" s="815"/>
      <c r="BO509" s="815"/>
      <c r="BQ509" s="884"/>
      <c r="BR509" s="884"/>
      <c r="BS509" s="884"/>
      <c r="BT509" s="826"/>
      <c r="BY509" s="742"/>
      <c r="BZ509" s="852"/>
      <c r="CA509" s="852"/>
      <c r="CJ509" s="885"/>
      <c r="CK509" s="885"/>
      <c r="CL509" s="885"/>
      <c r="CP509" s="885"/>
      <c r="CQ509" s="885"/>
      <c r="CR509" s="885"/>
      <c r="CS509" s="885"/>
      <c r="CT509" s="885"/>
      <c r="CU509" s="885"/>
      <c r="CV509" s="885"/>
      <c r="CW509" s="885"/>
      <c r="CX509" s="815"/>
      <c r="DE509" s="886"/>
      <c r="DF509" s="886"/>
      <c r="DG509" s="886"/>
      <c r="DH509" s="886"/>
      <c r="DI509" s="886"/>
      <c r="DJ509" s="886"/>
      <c r="DK509" s="886"/>
      <c r="DL509" s="886"/>
      <c r="DM509" s="886"/>
      <c r="DN509" s="887"/>
      <c r="DO509" s="887"/>
      <c r="DP509" s="887"/>
      <c r="DQ509" s="808"/>
      <c r="DU509" s="888"/>
      <c r="DV509" s="888"/>
      <c r="DW509" s="888"/>
      <c r="DX509" s="888"/>
      <c r="DY509" s="888"/>
      <c r="DZ509" s="888"/>
      <c r="EA509" s="889"/>
      <c r="ED509" s="889"/>
      <c r="EE509" s="889"/>
      <c r="EF509" s="889"/>
      <c r="EG509" s="889"/>
      <c r="EH509" s="889"/>
      <c r="EI509" s="889"/>
      <c r="EJ509" s="889"/>
      <c r="EK509" s="887"/>
      <c r="EL509" s="887"/>
      <c r="EM509" s="887"/>
      <c r="EN509" s="742"/>
    </row>
    <row r="510" spans="2:144" ht="5.25" customHeight="1">
      <c r="B510" s="283"/>
      <c r="C510" s="284"/>
      <c r="D510" s="84"/>
      <c r="E510" s="285"/>
      <c r="F510" s="286"/>
      <c r="G510" s="287"/>
      <c r="H510" s="288"/>
      <c r="I510" s="289"/>
      <c r="J510" s="290"/>
      <c r="K510" s="74"/>
      <c r="L510" s="878"/>
      <c r="M510" s="878"/>
      <c r="N510" s="890"/>
      <c r="O510" s="879"/>
      <c r="P510" s="891"/>
      <c r="Q510" s="892"/>
      <c r="R510" s="893"/>
      <c r="S510" s="894"/>
      <c r="T510" s="895"/>
      <c r="V510" s="279"/>
      <c r="W510" s="279"/>
      <c r="AE510" s="280"/>
      <c r="AF510" s="280"/>
      <c r="AJ510" s="280"/>
      <c r="AK510" s="280"/>
      <c r="AL510" s="280"/>
      <c r="AM510" s="280"/>
      <c r="AN510" s="281"/>
      <c r="AO510" s="281"/>
      <c r="AR510" s="281"/>
      <c r="AS510" s="281"/>
      <c r="AT510" s="281"/>
      <c r="AU510" s="281"/>
      <c r="AV510" s="281"/>
      <c r="AW510" s="281"/>
      <c r="BB510" s="281"/>
      <c r="BC510" s="281"/>
      <c r="BD510" s="281"/>
      <c r="BE510" s="281"/>
      <c r="BF510" s="281"/>
      <c r="BG510" s="281"/>
      <c r="BH510" s="281"/>
      <c r="BK510" s="815"/>
      <c r="BL510" s="815"/>
      <c r="BM510" s="815"/>
      <c r="BN510" s="815"/>
      <c r="BO510" s="815"/>
      <c r="BQ510" s="884"/>
      <c r="BR510" s="884"/>
      <c r="BS510" s="884"/>
      <c r="BT510" s="826"/>
      <c r="BY510" s="742"/>
      <c r="BZ510" s="852"/>
      <c r="CA510" s="852"/>
      <c r="CJ510" s="885"/>
      <c r="CK510" s="885"/>
      <c r="CL510" s="885"/>
      <c r="CP510" s="885"/>
      <c r="CQ510" s="885"/>
      <c r="CR510" s="885"/>
      <c r="CS510" s="885"/>
      <c r="CT510" s="885"/>
      <c r="CU510" s="885"/>
      <c r="CV510" s="885"/>
      <c r="CW510" s="885"/>
      <c r="CX510" s="815"/>
      <c r="DE510" s="886"/>
      <c r="DF510" s="886"/>
      <c r="DG510" s="886"/>
      <c r="DH510" s="886"/>
      <c r="DI510" s="886"/>
      <c r="DJ510" s="886"/>
      <c r="DK510" s="886"/>
      <c r="DL510" s="886"/>
      <c r="DM510" s="886"/>
      <c r="DN510" s="887"/>
      <c r="DO510" s="887"/>
      <c r="DP510" s="887"/>
      <c r="DQ510" s="808"/>
      <c r="DU510" s="888"/>
      <c r="DV510" s="888"/>
      <c r="DW510" s="888"/>
      <c r="DX510" s="888"/>
      <c r="DY510" s="888"/>
      <c r="DZ510" s="888"/>
      <c r="EA510" s="889"/>
      <c r="ED510" s="889"/>
      <c r="EE510" s="889"/>
      <c r="EF510" s="889"/>
      <c r="EG510" s="889"/>
      <c r="EH510" s="889"/>
      <c r="EI510" s="889"/>
      <c r="EJ510" s="889"/>
      <c r="EK510" s="887"/>
      <c r="EL510" s="887"/>
      <c r="EM510" s="887"/>
      <c r="EN510" s="742"/>
    </row>
    <row r="511" spans="1:144" ht="46.5" customHeight="1">
      <c r="A511" s="565" t="s">
        <v>721</v>
      </c>
      <c r="B511" s="291"/>
      <c r="C511" s="68"/>
      <c r="D511" s="41"/>
      <c r="E511" s="69"/>
      <c r="F511" s="70"/>
      <c r="G511" s="71"/>
      <c r="H511" s="72"/>
      <c r="I511" s="73"/>
      <c r="J511" s="736" t="s">
        <v>720</v>
      </c>
      <c r="K511" s="74"/>
      <c r="L511" s="896"/>
      <c r="M511" s="896"/>
      <c r="N511" s="890"/>
      <c r="O511" s="879"/>
      <c r="P511" s="848"/>
      <c r="Q511" s="880"/>
      <c r="R511" s="881"/>
      <c r="S511" s="882"/>
      <c r="T511" s="883"/>
      <c r="V511" s="279"/>
      <c r="W511" s="279"/>
      <c r="AE511" s="280"/>
      <c r="AF511" s="280"/>
      <c r="AJ511" s="280"/>
      <c r="AK511" s="280"/>
      <c r="AL511" s="280"/>
      <c r="AM511" s="280"/>
      <c r="AN511" s="281"/>
      <c r="AO511" s="281"/>
      <c r="AR511" s="281"/>
      <c r="AS511" s="281"/>
      <c r="AT511" s="281"/>
      <c r="AU511" s="281"/>
      <c r="AV511" s="281"/>
      <c r="AW511" s="281"/>
      <c r="BB511" s="281"/>
      <c r="BC511" s="281"/>
      <c r="BD511" s="281"/>
      <c r="BE511" s="281"/>
      <c r="BF511" s="281"/>
      <c r="BG511" s="281"/>
      <c r="BH511" s="281"/>
      <c r="BK511" s="815"/>
      <c r="BL511" s="815"/>
      <c r="BM511" s="815"/>
      <c r="BN511" s="815"/>
      <c r="BO511" s="815"/>
      <c r="BQ511" s="884"/>
      <c r="BR511" s="884"/>
      <c r="BS511" s="884"/>
      <c r="BT511" s="826"/>
      <c r="BY511" s="742"/>
      <c r="BZ511" s="852"/>
      <c r="CA511" s="852"/>
      <c r="CJ511" s="885"/>
      <c r="CK511" s="885"/>
      <c r="CL511" s="885"/>
      <c r="CP511" s="885"/>
      <c r="CQ511" s="885"/>
      <c r="CR511" s="885"/>
      <c r="CS511" s="885"/>
      <c r="CT511" s="885"/>
      <c r="CU511" s="885"/>
      <c r="CV511" s="885"/>
      <c r="CW511" s="885"/>
      <c r="CX511" s="815"/>
      <c r="DE511" s="886"/>
      <c r="DF511" s="886"/>
      <c r="DG511" s="886"/>
      <c r="DH511" s="886"/>
      <c r="DI511" s="886"/>
      <c r="DJ511" s="886"/>
      <c r="DK511" s="886"/>
      <c r="DL511" s="886"/>
      <c r="DM511" s="886"/>
      <c r="DN511" s="887"/>
      <c r="DO511" s="887"/>
      <c r="DP511" s="887"/>
      <c r="DQ511" s="808"/>
      <c r="DU511" s="888"/>
      <c r="DV511" s="888"/>
      <c r="DW511" s="888"/>
      <c r="DX511" s="888"/>
      <c r="DY511" s="888"/>
      <c r="DZ511" s="888"/>
      <c r="EA511" s="889"/>
      <c r="ED511" s="889"/>
      <c r="EE511" s="889"/>
      <c r="EF511" s="889"/>
      <c r="EG511" s="889"/>
      <c r="EH511" s="889"/>
      <c r="EI511" s="889"/>
      <c r="EJ511" s="889"/>
      <c r="EK511" s="887"/>
      <c r="EL511" s="887"/>
      <c r="EM511" s="887"/>
      <c r="EN511" s="742"/>
    </row>
    <row r="512" spans="2:144" ht="12" customHeight="1">
      <c r="B512" s="573">
        <v>1.28</v>
      </c>
      <c r="J512" s="180"/>
      <c r="K512" s="180"/>
      <c r="L512" s="1"/>
      <c r="M512" s="1"/>
      <c r="O512" s="182"/>
      <c r="P512" s="261"/>
      <c r="Q512" s="2"/>
      <c r="S512" s="2"/>
      <c r="V512" s="279"/>
      <c r="W512" s="279"/>
      <c r="AE512" s="280"/>
      <c r="AF512" s="280"/>
      <c r="AJ512" s="280"/>
      <c r="AK512" s="280"/>
      <c r="AL512" s="280"/>
      <c r="AM512" s="280"/>
      <c r="AN512" s="281"/>
      <c r="AO512" s="281"/>
      <c r="AR512" s="281"/>
      <c r="AS512" s="281"/>
      <c r="AT512" s="281"/>
      <c r="AU512" s="281"/>
      <c r="AV512" s="281"/>
      <c r="AW512" s="281"/>
      <c r="BB512" s="281"/>
      <c r="BC512" s="281"/>
      <c r="BD512" s="281"/>
      <c r="BE512" s="281"/>
      <c r="BF512" s="281"/>
      <c r="BG512" s="281"/>
      <c r="BH512" s="281"/>
      <c r="BK512" s="815"/>
      <c r="BL512" s="815"/>
      <c r="BM512" s="815"/>
      <c r="BN512" s="815"/>
      <c r="BO512" s="815"/>
      <c r="BQ512" s="884"/>
      <c r="BR512" s="884"/>
      <c r="BS512" s="884"/>
      <c r="BT512" s="826"/>
      <c r="BY512" s="742"/>
      <c r="BZ512" s="852"/>
      <c r="CA512" s="852"/>
      <c r="CJ512" s="885"/>
      <c r="CK512" s="885"/>
      <c r="CL512" s="885"/>
      <c r="CP512" s="885"/>
      <c r="CQ512" s="885"/>
      <c r="CR512" s="885"/>
      <c r="CS512" s="885"/>
      <c r="CT512" s="885"/>
      <c r="CU512" s="885"/>
      <c r="CV512" s="885"/>
      <c r="CW512" s="885"/>
      <c r="CX512" s="815"/>
      <c r="DE512" s="886"/>
      <c r="DF512" s="886"/>
      <c r="DG512" s="886"/>
      <c r="DH512" s="886"/>
      <c r="DI512" s="886"/>
      <c r="DJ512" s="886"/>
      <c r="DK512" s="886"/>
      <c r="DL512" s="886"/>
      <c r="DM512" s="886"/>
      <c r="DN512" s="887"/>
      <c r="DO512" s="887"/>
      <c r="DP512" s="887"/>
      <c r="DQ512" s="808"/>
      <c r="DU512" s="888"/>
      <c r="DV512" s="888"/>
      <c r="DW512" s="888"/>
      <c r="DX512" s="888"/>
      <c r="DY512" s="888"/>
      <c r="DZ512" s="888"/>
      <c r="EA512" s="889"/>
      <c r="ED512" s="889"/>
      <c r="EE512" s="889"/>
      <c r="EF512" s="889"/>
      <c r="EG512" s="889"/>
      <c r="EH512" s="889"/>
      <c r="EI512" s="889"/>
      <c r="EJ512" s="889"/>
      <c r="EK512" s="887"/>
      <c r="EL512" s="887"/>
      <c r="EM512" s="887"/>
      <c r="EN512" s="742"/>
    </row>
    <row r="513" spans="2:144" ht="17.25" customHeight="1">
      <c r="B513" s="632" t="s">
        <v>24</v>
      </c>
      <c r="C513" s="633" t="s">
        <v>111</v>
      </c>
      <c r="D513" s="542" t="s">
        <v>113</v>
      </c>
      <c r="E513" s="50"/>
      <c r="F513" s="50"/>
      <c r="G513" s="51"/>
      <c r="H513" s="50"/>
      <c r="I513" s="51"/>
      <c r="J513" s="50"/>
      <c r="K513" s="50"/>
      <c r="L513" s="90"/>
      <c r="M513" s="90"/>
      <c r="N513" s="81"/>
      <c r="O513" s="560"/>
      <c r="P513" s="561"/>
      <c r="Q513" s="81"/>
      <c r="R513" s="81"/>
      <c r="S513" s="81"/>
      <c r="T513" s="81"/>
      <c r="V513" s="279"/>
      <c r="W513" s="279"/>
      <c r="AE513" s="280"/>
      <c r="AF513" s="280"/>
      <c r="AJ513" s="280"/>
      <c r="AK513" s="280"/>
      <c r="AL513" s="280"/>
      <c r="AM513" s="280"/>
      <c r="AN513" s="281"/>
      <c r="AO513" s="281"/>
      <c r="AR513" s="281"/>
      <c r="AS513" s="281"/>
      <c r="AT513" s="281"/>
      <c r="AU513" s="281"/>
      <c r="AV513" s="281"/>
      <c r="AW513" s="281"/>
      <c r="BB513" s="281"/>
      <c r="BC513" s="281"/>
      <c r="BD513" s="281"/>
      <c r="BE513" s="281"/>
      <c r="BF513" s="281"/>
      <c r="BG513" s="281"/>
      <c r="BH513" s="281"/>
      <c r="BK513" s="815"/>
      <c r="BL513" s="815"/>
      <c r="BM513" s="815"/>
      <c r="BN513" s="815"/>
      <c r="BO513" s="815"/>
      <c r="BQ513" s="884"/>
      <c r="BR513" s="884"/>
      <c r="BS513" s="884"/>
      <c r="BT513" s="826"/>
      <c r="BY513" s="742"/>
      <c r="BZ513" s="852"/>
      <c r="CA513" s="852"/>
      <c r="CJ513" s="885"/>
      <c r="CK513" s="885"/>
      <c r="CL513" s="885"/>
      <c r="CP513" s="885"/>
      <c r="CQ513" s="885"/>
      <c r="CR513" s="885"/>
      <c r="CS513" s="885"/>
      <c r="CT513" s="885"/>
      <c r="CU513" s="885"/>
      <c r="CV513" s="885"/>
      <c r="CW513" s="885"/>
      <c r="CX513" s="815"/>
      <c r="DE513" s="886"/>
      <c r="DF513" s="886"/>
      <c r="DG513" s="886"/>
      <c r="DH513" s="886"/>
      <c r="DI513" s="886"/>
      <c r="DJ513" s="886"/>
      <c r="DK513" s="886"/>
      <c r="DL513" s="886"/>
      <c r="DM513" s="886"/>
      <c r="DN513" s="887"/>
      <c r="DO513" s="887"/>
      <c r="DP513" s="887"/>
      <c r="DQ513" s="808"/>
      <c r="DU513" s="888"/>
      <c r="DV513" s="888"/>
      <c r="DW513" s="888"/>
      <c r="DX513" s="888"/>
      <c r="DY513" s="888"/>
      <c r="DZ513" s="888"/>
      <c r="EA513" s="889"/>
      <c r="ED513" s="889"/>
      <c r="EE513" s="889"/>
      <c r="EF513" s="889"/>
      <c r="EG513" s="889"/>
      <c r="EH513" s="889"/>
      <c r="EI513" s="889"/>
      <c r="EJ513" s="889"/>
      <c r="EK513" s="887"/>
      <c r="EL513" s="887"/>
      <c r="EM513" s="887"/>
      <c r="EN513" s="742"/>
    </row>
    <row r="514" spans="2:144" ht="12" customHeight="1">
      <c r="B514" s="632"/>
      <c r="C514" s="633"/>
      <c r="D514" s="541" t="s">
        <v>114</v>
      </c>
      <c r="E514" s="50"/>
      <c r="F514" s="50"/>
      <c r="G514" s="51"/>
      <c r="H514" s="50"/>
      <c r="I514" s="51"/>
      <c r="J514" s="50"/>
      <c r="K514" s="50"/>
      <c r="L514" s="90"/>
      <c r="M514" s="90"/>
      <c r="N514" s="81"/>
      <c r="O514" s="560"/>
      <c r="P514" s="561"/>
      <c r="Q514" s="81"/>
      <c r="R514" s="81"/>
      <c r="S514" s="81"/>
      <c r="T514" s="81"/>
      <c r="V514" s="279"/>
      <c r="W514" s="279"/>
      <c r="AE514" s="280"/>
      <c r="AF514" s="280"/>
      <c r="AJ514" s="280"/>
      <c r="AK514" s="280"/>
      <c r="AL514" s="280"/>
      <c r="AM514" s="280"/>
      <c r="AN514" s="281"/>
      <c r="AO514" s="281"/>
      <c r="AR514" s="281"/>
      <c r="AS514" s="281"/>
      <c r="AT514" s="281"/>
      <c r="AU514" s="281"/>
      <c r="AV514" s="281"/>
      <c r="AW514" s="281"/>
      <c r="BB514" s="281"/>
      <c r="BC514" s="281"/>
      <c r="BD514" s="281"/>
      <c r="BE514" s="281"/>
      <c r="BF514" s="281"/>
      <c r="BG514" s="281"/>
      <c r="BH514" s="281"/>
      <c r="BK514" s="815"/>
      <c r="BL514" s="815"/>
      <c r="BM514" s="815"/>
      <c r="BN514" s="815"/>
      <c r="BO514" s="815"/>
      <c r="BQ514" s="884"/>
      <c r="BR514" s="884"/>
      <c r="BS514" s="884"/>
      <c r="BT514" s="826"/>
      <c r="BY514" s="742"/>
      <c r="BZ514" s="852"/>
      <c r="CA514" s="852"/>
      <c r="CJ514" s="885"/>
      <c r="CK514" s="885"/>
      <c r="CL514" s="885"/>
      <c r="CP514" s="885"/>
      <c r="CQ514" s="885"/>
      <c r="CR514" s="885"/>
      <c r="CS514" s="885"/>
      <c r="CT514" s="885"/>
      <c r="CU514" s="885"/>
      <c r="CV514" s="885"/>
      <c r="CW514" s="885"/>
      <c r="CX514" s="815"/>
      <c r="DE514" s="886"/>
      <c r="DF514" s="886"/>
      <c r="DG514" s="886"/>
      <c r="DH514" s="886"/>
      <c r="DI514" s="886"/>
      <c r="DJ514" s="886"/>
      <c r="DK514" s="886"/>
      <c r="DL514" s="886"/>
      <c r="DM514" s="886"/>
      <c r="DN514" s="887"/>
      <c r="DO514" s="887"/>
      <c r="DP514" s="887"/>
      <c r="DQ514" s="808"/>
      <c r="DU514" s="888"/>
      <c r="DV514" s="888"/>
      <c r="DW514" s="888"/>
      <c r="DX514" s="888"/>
      <c r="DY514" s="888"/>
      <c r="DZ514" s="888"/>
      <c r="EA514" s="889"/>
      <c r="ED514" s="889"/>
      <c r="EE514" s="889"/>
      <c r="EF514" s="889"/>
      <c r="EG514" s="889"/>
      <c r="EH514" s="889"/>
      <c r="EI514" s="889"/>
      <c r="EJ514" s="889"/>
      <c r="EK514" s="887"/>
      <c r="EL514" s="887"/>
      <c r="EM514" s="887"/>
      <c r="EN514" s="742"/>
    </row>
    <row r="515" spans="2:144" ht="12" customHeight="1">
      <c r="B515" s="632"/>
      <c r="C515" s="52"/>
      <c r="D515" s="543" t="s">
        <v>112</v>
      </c>
      <c r="E515" s="52"/>
      <c r="F515" s="52"/>
      <c r="G515" s="53"/>
      <c r="H515" s="52"/>
      <c r="I515" s="53"/>
      <c r="J515" s="52"/>
      <c r="K515" s="52"/>
      <c r="L515" s="1"/>
      <c r="M515" s="1"/>
      <c r="O515" s="182"/>
      <c r="P515" s="261"/>
      <c r="Q515" s="2"/>
      <c r="S515" s="2"/>
      <c r="V515" s="279"/>
      <c r="W515" s="279"/>
      <c r="AE515" s="280"/>
      <c r="AF515" s="280"/>
      <c r="AJ515" s="280"/>
      <c r="AK515" s="280"/>
      <c r="AL515" s="280"/>
      <c r="AM515" s="280"/>
      <c r="AN515" s="281"/>
      <c r="AO515" s="281"/>
      <c r="AR515" s="281"/>
      <c r="AS515" s="281"/>
      <c r="AT515" s="281"/>
      <c r="AU515" s="281"/>
      <c r="AV515" s="281"/>
      <c r="AW515" s="281"/>
      <c r="BB515" s="281"/>
      <c r="BC515" s="281"/>
      <c r="BD515" s="281"/>
      <c r="BE515" s="281"/>
      <c r="BF515" s="281"/>
      <c r="BG515" s="281"/>
      <c r="BH515" s="281"/>
      <c r="BK515" s="815"/>
      <c r="BL515" s="815"/>
      <c r="BM515" s="815"/>
      <c r="BN515" s="815"/>
      <c r="BO515" s="815"/>
      <c r="BQ515" s="884"/>
      <c r="BR515" s="884"/>
      <c r="BS515" s="884"/>
      <c r="BT515" s="826"/>
      <c r="BY515" s="742"/>
      <c r="BZ515" s="852"/>
      <c r="CA515" s="852"/>
      <c r="CJ515" s="885"/>
      <c r="CK515" s="885"/>
      <c r="CL515" s="885"/>
      <c r="CP515" s="885"/>
      <c r="CQ515" s="885"/>
      <c r="CR515" s="885"/>
      <c r="CS515" s="885"/>
      <c r="CT515" s="885"/>
      <c r="CU515" s="885"/>
      <c r="CV515" s="885"/>
      <c r="CW515" s="885"/>
      <c r="CX515" s="815"/>
      <c r="DE515" s="886"/>
      <c r="DF515" s="886"/>
      <c r="DG515" s="886"/>
      <c r="DH515" s="886"/>
      <c r="DI515" s="886"/>
      <c r="DJ515" s="886"/>
      <c r="DK515" s="886"/>
      <c r="DL515" s="886"/>
      <c r="DM515" s="886"/>
      <c r="DN515" s="887"/>
      <c r="DO515" s="887"/>
      <c r="DP515" s="887"/>
      <c r="DQ515" s="808"/>
      <c r="DU515" s="888"/>
      <c r="DV515" s="888"/>
      <c r="DW515" s="888"/>
      <c r="DX515" s="888"/>
      <c r="DY515" s="888"/>
      <c r="DZ515" s="888"/>
      <c r="EA515" s="889"/>
      <c r="ED515" s="889"/>
      <c r="EE515" s="889"/>
      <c r="EF515" s="889"/>
      <c r="EG515" s="889"/>
      <c r="EH515" s="889"/>
      <c r="EI515" s="889"/>
      <c r="EJ515" s="889"/>
      <c r="EK515" s="887"/>
      <c r="EL515" s="887"/>
      <c r="EM515" s="887"/>
      <c r="EN515" s="742"/>
    </row>
    <row r="516" spans="2:144" ht="28.5" customHeight="1">
      <c r="B516" s="632"/>
      <c r="C516" s="249"/>
      <c r="E516" s="194" t="s">
        <v>233</v>
      </c>
      <c r="F516" s="194" t="s">
        <v>232</v>
      </c>
      <c r="G516" s="195" t="s">
        <v>231</v>
      </c>
      <c r="H516" s="196" t="s">
        <v>234</v>
      </c>
      <c r="I516" s="197" t="s">
        <v>179</v>
      </c>
      <c r="J516" s="196" t="s">
        <v>235</v>
      </c>
      <c r="K516" s="585" t="s">
        <v>157</v>
      </c>
      <c r="L516" s="516"/>
      <c r="M516" s="816"/>
      <c r="N516" s="869"/>
      <c r="O516" s="832" t="s">
        <v>236</v>
      </c>
      <c r="P516" s="832"/>
      <c r="Q516" s="834" t="s">
        <v>237</v>
      </c>
      <c r="R516" s="834" t="s">
        <v>238</v>
      </c>
      <c r="S516" s="835" t="s">
        <v>239</v>
      </c>
      <c r="T516" s="835" t="s">
        <v>240</v>
      </c>
      <c r="V516" s="279"/>
      <c r="W516" s="279"/>
      <c r="AE516" s="280"/>
      <c r="AF516" s="280"/>
      <c r="AJ516" s="280"/>
      <c r="AK516" s="280"/>
      <c r="AL516" s="280"/>
      <c r="AM516" s="280"/>
      <c r="AN516" s="281"/>
      <c r="AO516" s="281"/>
      <c r="AR516" s="281"/>
      <c r="AS516" s="281"/>
      <c r="AT516" s="281"/>
      <c r="AU516" s="281"/>
      <c r="AV516" s="281"/>
      <c r="AW516" s="281"/>
      <c r="BB516" s="281"/>
      <c r="BC516" s="281"/>
      <c r="BD516" s="281"/>
      <c r="BE516" s="281"/>
      <c r="BF516" s="281"/>
      <c r="BG516" s="281"/>
      <c r="BH516" s="281"/>
      <c r="BK516" s="815"/>
      <c r="BL516" s="815"/>
      <c r="BM516" s="815"/>
      <c r="BN516" s="815"/>
      <c r="BO516" s="815"/>
      <c r="BQ516" s="884"/>
      <c r="BR516" s="884"/>
      <c r="BS516" s="884"/>
      <c r="BT516" s="826"/>
      <c r="BY516" s="742"/>
      <c r="BZ516" s="852"/>
      <c r="CA516" s="852"/>
      <c r="CJ516" s="885"/>
      <c r="CK516" s="885"/>
      <c r="CL516" s="885"/>
      <c r="CP516" s="885"/>
      <c r="CQ516" s="885"/>
      <c r="CR516" s="885"/>
      <c r="CS516" s="885"/>
      <c r="CT516" s="885"/>
      <c r="CU516" s="885"/>
      <c r="CV516" s="885"/>
      <c r="CW516" s="885"/>
      <c r="CX516" s="815"/>
      <c r="DE516" s="886"/>
      <c r="DF516" s="886"/>
      <c r="DG516" s="886"/>
      <c r="DH516" s="886"/>
      <c r="DI516" s="886"/>
      <c r="DJ516" s="886"/>
      <c r="DK516" s="886"/>
      <c r="DL516" s="886"/>
      <c r="DM516" s="886"/>
      <c r="DN516" s="887"/>
      <c r="DO516" s="887"/>
      <c r="DP516" s="887"/>
      <c r="DQ516" s="808"/>
      <c r="DU516" s="888"/>
      <c r="DV516" s="888"/>
      <c r="DW516" s="888"/>
      <c r="DX516" s="888"/>
      <c r="DY516" s="888"/>
      <c r="DZ516" s="888"/>
      <c r="EA516" s="889"/>
      <c r="ED516" s="889"/>
      <c r="EE516" s="889"/>
      <c r="EF516" s="889"/>
      <c r="EG516" s="889"/>
      <c r="EH516" s="889"/>
      <c r="EI516" s="889"/>
      <c r="EJ516" s="889"/>
      <c r="EK516" s="887"/>
      <c r="EL516" s="887"/>
      <c r="EM516" s="887"/>
      <c r="EN516" s="742"/>
    </row>
    <row r="517" spans="2:144" ht="12" customHeight="1">
      <c r="B517" s="632"/>
      <c r="C517" s="3"/>
      <c r="D517" s="574" t="s">
        <v>119</v>
      </c>
      <c r="E517" s="42">
        <v>26</v>
      </c>
      <c r="F517" s="576">
        <f>1.32-(2*0.33)</f>
        <v>0.66</v>
      </c>
      <c r="G517" s="71">
        <v>2.64</v>
      </c>
      <c r="H517" s="578">
        <v>76</v>
      </c>
      <c r="I517" s="46">
        <f>F517*G517</f>
        <v>1.7424000000000002</v>
      </c>
      <c r="J517" s="580">
        <f aca="true" t="shared" si="83" ref="J517:J538">K517/I517</f>
        <v>71.25803489439852</v>
      </c>
      <c r="K517" s="855">
        <f>97*tji</f>
        <v>124.16</v>
      </c>
      <c r="L517" s="514"/>
      <c r="M517" s="797"/>
      <c r="N517" s="798" t="s">
        <v>180</v>
      </c>
      <c r="O517" s="799">
        <f aca="true" t="shared" si="84" ref="O517:O538">I517*M517</f>
        <v>0</v>
      </c>
      <c r="P517" s="848" t="s">
        <v>446</v>
      </c>
      <c r="Q517" s="844">
        <f aca="true" t="shared" si="85" ref="Q517:Q538">ROUNDUP((S517*(euro)),-2)</f>
        <v>0</v>
      </c>
      <c r="R517" s="845">
        <f aca="true" t="shared" si="86" ref="R517:R538">Q517*(1.25)</f>
        <v>0</v>
      </c>
      <c r="S517" s="846">
        <f aca="true" t="shared" si="87" ref="S517:S538">ROUNDUP((K517*M517),0)</f>
        <v>0</v>
      </c>
      <c r="T517" s="847">
        <f aca="true" t="shared" si="88" ref="T517:T538">ROUNDUP((S517*1.25),0)</f>
        <v>0</v>
      </c>
      <c r="U517" s="49">
        <f aca="true" t="shared" si="89" ref="U517:U538">H517*M517</f>
        <v>0</v>
      </c>
      <c r="V517" s="279"/>
      <c r="W517" s="279"/>
      <c r="AE517" s="280"/>
      <c r="AF517" s="280"/>
      <c r="AJ517" s="280"/>
      <c r="AK517" s="280"/>
      <c r="AL517" s="280"/>
      <c r="AM517" s="280"/>
      <c r="AN517" s="281"/>
      <c r="AO517" s="281"/>
      <c r="AR517" s="281"/>
      <c r="AS517" s="281"/>
      <c r="AT517" s="281"/>
      <c r="AU517" s="281"/>
      <c r="AV517" s="281"/>
      <c r="AW517" s="281"/>
      <c r="BB517" s="281"/>
      <c r="BC517" s="281"/>
      <c r="BD517" s="281"/>
      <c r="BE517" s="281"/>
      <c r="BF517" s="281"/>
      <c r="BG517" s="281"/>
      <c r="BH517" s="281"/>
      <c r="BK517" s="815"/>
      <c r="BL517" s="815"/>
      <c r="BM517" s="815"/>
      <c r="BN517" s="815"/>
      <c r="BO517" s="815"/>
      <c r="BQ517" s="884"/>
      <c r="BR517" s="884"/>
      <c r="BS517" s="884"/>
      <c r="BT517" s="826"/>
      <c r="BY517" s="742"/>
      <c r="BZ517" s="852"/>
      <c r="CA517" s="852"/>
      <c r="CJ517" s="885"/>
      <c r="CK517" s="885"/>
      <c r="CL517" s="885"/>
      <c r="CP517" s="885"/>
      <c r="CQ517" s="885"/>
      <c r="CR517" s="885"/>
      <c r="CS517" s="885"/>
      <c r="CT517" s="885"/>
      <c r="CU517" s="885"/>
      <c r="CV517" s="885"/>
      <c r="CW517" s="885"/>
      <c r="CX517" s="815"/>
      <c r="DE517" s="886"/>
      <c r="DF517" s="886"/>
      <c r="DG517" s="886"/>
      <c r="DH517" s="886"/>
      <c r="DI517" s="886"/>
      <c r="DJ517" s="886"/>
      <c r="DK517" s="886"/>
      <c r="DL517" s="886"/>
      <c r="DM517" s="886"/>
      <c r="DN517" s="887"/>
      <c r="DO517" s="887"/>
      <c r="DP517" s="887"/>
      <c r="DQ517" s="808"/>
      <c r="DU517" s="888"/>
      <c r="DV517" s="888"/>
      <c r="DW517" s="888"/>
      <c r="DX517" s="888"/>
      <c r="DY517" s="888"/>
      <c r="DZ517" s="888"/>
      <c r="EA517" s="889"/>
      <c r="ED517" s="889"/>
      <c r="EE517" s="889"/>
      <c r="EF517" s="889"/>
      <c r="EG517" s="889"/>
      <c r="EH517" s="889"/>
      <c r="EI517" s="889"/>
      <c r="EJ517" s="889"/>
      <c r="EK517" s="887"/>
      <c r="EL517" s="887"/>
      <c r="EM517" s="887"/>
      <c r="EN517" s="742"/>
    </row>
    <row r="518" spans="2:144" ht="12" customHeight="1">
      <c r="B518" s="632"/>
      <c r="C518" s="40">
        <v>264</v>
      </c>
      <c r="D518" s="574" t="s">
        <v>120</v>
      </c>
      <c r="E518" s="42"/>
      <c r="F518" s="576">
        <f>1.32-(3*0.33)</f>
        <v>0.33000000000000007</v>
      </c>
      <c r="G518" s="71"/>
      <c r="H518" s="578">
        <v>42</v>
      </c>
      <c r="I518" s="46">
        <f>F518*G517</f>
        <v>0.8712000000000002</v>
      </c>
      <c r="J518" s="580">
        <f t="shared" si="83"/>
        <v>77.8696051423324</v>
      </c>
      <c r="K518" s="855">
        <f>53*tji</f>
        <v>67.84</v>
      </c>
      <c r="L518" s="514"/>
      <c r="M518" s="797"/>
      <c r="N518" s="798" t="s">
        <v>180</v>
      </c>
      <c r="O518" s="799">
        <f t="shared" si="84"/>
        <v>0</v>
      </c>
      <c r="P518" s="848" t="s">
        <v>446</v>
      </c>
      <c r="Q518" s="844">
        <f t="shared" si="85"/>
        <v>0</v>
      </c>
      <c r="R518" s="845">
        <f t="shared" si="86"/>
        <v>0</v>
      </c>
      <c r="S518" s="846">
        <f t="shared" si="87"/>
        <v>0</v>
      </c>
      <c r="T518" s="847">
        <f t="shared" si="88"/>
        <v>0</v>
      </c>
      <c r="U518" s="49">
        <f t="shared" si="89"/>
        <v>0</v>
      </c>
      <c r="V518" s="279"/>
      <c r="W518" s="279"/>
      <c r="AE518" s="280"/>
      <c r="AF518" s="280"/>
      <c r="AJ518" s="280"/>
      <c r="AK518" s="280"/>
      <c r="AL518" s="280"/>
      <c r="AM518" s="280"/>
      <c r="AN518" s="281"/>
      <c r="AO518" s="281"/>
      <c r="AR518" s="281"/>
      <c r="AS518" s="281"/>
      <c r="AT518" s="281"/>
      <c r="AU518" s="281"/>
      <c r="AV518" s="281"/>
      <c r="AW518" s="281"/>
      <c r="BB518" s="281"/>
      <c r="BC518" s="281"/>
      <c r="BD518" s="281"/>
      <c r="BE518" s="281"/>
      <c r="BF518" s="281"/>
      <c r="BG518" s="281"/>
      <c r="BH518" s="281"/>
      <c r="BK518" s="815"/>
      <c r="BL518" s="815"/>
      <c r="BM518" s="815"/>
      <c r="BN518" s="815"/>
      <c r="BO518" s="815"/>
      <c r="BQ518" s="884"/>
      <c r="BR518" s="884"/>
      <c r="BS518" s="884"/>
      <c r="BT518" s="826"/>
      <c r="BY518" s="742"/>
      <c r="BZ518" s="852"/>
      <c r="CA518" s="852"/>
      <c r="CJ518" s="885"/>
      <c r="CK518" s="885"/>
      <c r="CL518" s="885"/>
      <c r="CP518" s="885"/>
      <c r="CQ518" s="885"/>
      <c r="CR518" s="885"/>
      <c r="CS518" s="885"/>
      <c r="CT518" s="885"/>
      <c r="CU518" s="885"/>
      <c r="CV518" s="885"/>
      <c r="CW518" s="885"/>
      <c r="CX518" s="815"/>
      <c r="DE518" s="886"/>
      <c r="DF518" s="886"/>
      <c r="DG518" s="886"/>
      <c r="DH518" s="886"/>
      <c r="DI518" s="886"/>
      <c r="DJ518" s="886"/>
      <c r="DK518" s="886"/>
      <c r="DL518" s="886"/>
      <c r="DM518" s="886"/>
      <c r="DN518" s="887"/>
      <c r="DO518" s="887"/>
      <c r="DP518" s="887"/>
      <c r="DQ518" s="808"/>
      <c r="DU518" s="888"/>
      <c r="DV518" s="888"/>
      <c r="DW518" s="888"/>
      <c r="DX518" s="888"/>
      <c r="DY518" s="888"/>
      <c r="DZ518" s="888"/>
      <c r="EA518" s="889"/>
      <c r="ED518" s="889"/>
      <c r="EE518" s="889"/>
      <c r="EF518" s="889"/>
      <c r="EG518" s="889"/>
      <c r="EH518" s="889"/>
      <c r="EI518" s="889"/>
      <c r="EJ518" s="889"/>
      <c r="EK518" s="887"/>
      <c r="EL518" s="887"/>
      <c r="EM518" s="887"/>
      <c r="EN518" s="742"/>
    </row>
    <row r="519" spans="2:144" ht="12" customHeight="1">
      <c r="B519" s="632"/>
      <c r="C519" s="5"/>
      <c r="D519" s="574" t="s">
        <v>121</v>
      </c>
      <c r="E519" s="42">
        <v>26</v>
      </c>
      <c r="F519" s="576">
        <f>1.32-(2*0.33)</f>
        <v>0.66</v>
      </c>
      <c r="G519" s="71">
        <v>3.3</v>
      </c>
      <c r="H519" s="578">
        <v>90</v>
      </c>
      <c r="I519" s="44">
        <f>F519*G519</f>
        <v>2.178</v>
      </c>
      <c r="J519" s="580">
        <f t="shared" si="83"/>
        <v>68.7603305785124</v>
      </c>
      <c r="K519" s="796">
        <f>117*tji</f>
        <v>149.76</v>
      </c>
      <c r="L519" s="514"/>
      <c r="M519" s="797"/>
      <c r="N519" s="798" t="s">
        <v>180</v>
      </c>
      <c r="O519" s="799">
        <f t="shared" si="84"/>
        <v>0</v>
      </c>
      <c r="P519" s="848" t="s">
        <v>446</v>
      </c>
      <c r="Q519" s="844">
        <f t="shared" si="85"/>
        <v>0</v>
      </c>
      <c r="R519" s="845">
        <f t="shared" si="86"/>
        <v>0</v>
      </c>
      <c r="S519" s="846">
        <f t="shared" si="87"/>
        <v>0</v>
      </c>
      <c r="T519" s="847">
        <f t="shared" si="88"/>
        <v>0</v>
      </c>
      <c r="U519" s="49">
        <f t="shared" si="89"/>
        <v>0</v>
      </c>
      <c r="V519" s="279"/>
      <c r="W519" s="279"/>
      <c r="AE519" s="280"/>
      <c r="AF519" s="280"/>
      <c r="AJ519" s="280"/>
      <c r="AK519" s="280"/>
      <c r="AL519" s="280"/>
      <c r="AM519" s="280"/>
      <c r="AN519" s="281"/>
      <c r="AO519" s="281"/>
      <c r="AR519" s="281"/>
      <c r="AS519" s="281"/>
      <c r="AT519" s="281"/>
      <c r="AU519" s="281"/>
      <c r="AV519" s="281"/>
      <c r="AW519" s="281"/>
      <c r="BB519" s="281"/>
      <c r="BC519" s="281"/>
      <c r="BD519" s="281"/>
      <c r="BE519" s="281"/>
      <c r="BF519" s="281"/>
      <c r="BG519" s="281"/>
      <c r="BH519" s="281"/>
      <c r="BK519" s="815"/>
      <c r="BL519" s="815"/>
      <c r="BM519" s="815"/>
      <c r="BN519" s="815"/>
      <c r="BO519" s="815"/>
      <c r="BQ519" s="884"/>
      <c r="BR519" s="884"/>
      <c r="BS519" s="884"/>
      <c r="BT519" s="826"/>
      <c r="BY519" s="742"/>
      <c r="BZ519" s="852"/>
      <c r="CA519" s="852"/>
      <c r="CJ519" s="885"/>
      <c r="CK519" s="885"/>
      <c r="CL519" s="885"/>
      <c r="CP519" s="885"/>
      <c r="CQ519" s="885"/>
      <c r="CR519" s="885"/>
      <c r="CS519" s="885"/>
      <c r="CT519" s="885"/>
      <c r="CU519" s="885"/>
      <c r="CV519" s="885"/>
      <c r="CW519" s="885"/>
      <c r="CX519" s="815"/>
      <c r="DE519" s="886"/>
      <c r="DF519" s="886"/>
      <c r="DG519" s="886"/>
      <c r="DH519" s="886"/>
      <c r="DI519" s="886"/>
      <c r="DJ519" s="886"/>
      <c r="DK519" s="886"/>
      <c r="DL519" s="886"/>
      <c r="DM519" s="886"/>
      <c r="DN519" s="887"/>
      <c r="DO519" s="887"/>
      <c r="DP519" s="887"/>
      <c r="DQ519" s="808"/>
      <c r="DU519" s="888"/>
      <c r="DV519" s="888"/>
      <c r="DW519" s="888"/>
      <c r="DX519" s="888"/>
      <c r="DY519" s="888"/>
      <c r="DZ519" s="888"/>
      <c r="EA519" s="889"/>
      <c r="ED519" s="889"/>
      <c r="EE519" s="889"/>
      <c r="EF519" s="889"/>
      <c r="EG519" s="889"/>
      <c r="EH519" s="889"/>
      <c r="EI519" s="889"/>
      <c r="EJ519" s="889"/>
      <c r="EK519" s="887"/>
      <c r="EL519" s="887"/>
      <c r="EM519" s="887"/>
      <c r="EN519" s="742"/>
    </row>
    <row r="520" spans="2:144" ht="12" customHeight="1">
      <c r="B520" s="632"/>
      <c r="C520" s="40">
        <v>330</v>
      </c>
      <c r="D520" s="574" t="s">
        <v>122</v>
      </c>
      <c r="E520" s="42"/>
      <c r="F520" s="576">
        <f>1.32-(3*0.33)</f>
        <v>0.33000000000000007</v>
      </c>
      <c r="G520" s="71"/>
      <c r="H520" s="578">
        <v>51</v>
      </c>
      <c r="I520" s="44">
        <f>F520*G519</f>
        <v>1.0890000000000002</v>
      </c>
      <c r="J520" s="580">
        <f t="shared" si="83"/>
        <v>75.22497704315884</v>
      </c>
      <c r="K520" s="796">
        <f>64*tji</f>
        <v>81.92</v>
      </c>
      <c r="L520" s="514"/>
      <c r="M520" s="797"/>
      <c r="N520" s="798" t="s">
        <v>180</v>
      </c>
      <c r="O520" s="799">
        <f t="shared" si="84"/>
        <v>0</v>
      </c>
      <c r="P520" s="848" t="s">
        <v>446</v>
      </c>
      <c r="Q520" s="844">
        <f t="shared" si="85"/>
        <v>0</v>
      </c>
      <c r="R520" s="845">
        <f t="shared" si="86"/>
        <v>0</v>
      </c>
      <c r="S520" s="846">
        <f t="shared" si="87"/>
        <v>0</v>
      </c>
      <c r="T520" s="847">
        <f t="shared" si="88"/>
        <v>0</v>
      </c>
      <c r="U520" s="49">
        <f t="shared" si="89"/>
        <v>0</v>
      </c>
      <c r="V520" s="279"/>
      <c r="W520" s="279"/>
      <c r="AE520" s="280"/>
      <c r="AF520" s="280"/>
      <c r="AJ520" s="280"/>
      <c r="AK520" s="280"/>
      <c r="AL520" s="280"/>
      <c r="AM520" s="280"/>
      <c r="AN520" s="281"/>
      <c r="AO520" s="281"/>
      <c r="AR520" s="281"/>
      <c r="AS520" s="281"/>
      <c r="AT520" s="281"/>
      <c r="AU520" s="281"/>
      <c r="AV520" s="281"/>
      <c r="AW520" s="281"/>
      <c r="BB520" s="281"/>
      <c r="BC520" s="281"/>
      <c r="BD520" s="281"/>
      <c r="BE520" s="281"/>
      <c r="BF520" s="281"/>
      <c r="BG520" s="281"/>
      <c r="BH520" s="281"/>
      <c r="BK520" s="815"/>
      <c r="BL520" s="815"/>
      <c r="BM520" s="815"/>
      <c r="BN520" s="815"/>
      <c r="BO520" s="815"/>
      <c r="BQ520" s="884"/>
      <c r="BR520" s="884"/>
      <c r="BS520" s="884"/>
      <c r="BT520" s="826"/>
      <c r="BY520" s="742"/>
      <c r="BZ520" s="852"/>
      <c r="CA520" s="852"/>
      <c r="CJ520" s="885"/>
      <c r="CK520" s="885"/>
      <c r="CL520" s="885"/>
      <c r="CP520" s="885"/>
      <c r="CQ520" s="885"/>
      <c r="CR520" s="885"/>
      <c r="CS520" s="885"/>
      <c r="CT520" s="885"/>
      <c r="CU520" s="885"/>
      <c r="CV520" s="885"/>
      <c r="CW520" s="885"/>
      <c r="CX520" s="815"/>
      <c r="DE520" s="886"/>
      <c r="DF520" s="886"/>
      <c r="DG520" s="886"/>
      <c r="DH520" s="886"/>
      <c r="DI520" s="886"/>
      <c r="DJ520" s="886"/>
      <c r="DK520" s="886"/>
      <c r="DL520" s="886"/>
      <c r="DM520" s="886"/>
      <c r="DN520" s="887"/>
      <c r="DO520" s="887"/>
      <c r="DP520" s="887"/>
      <c r="DQ520" s="808"/>
      <c r="DU520" s="888"/>
      <c r="DV520" s="888"/>
      <c r="DW520" s="888"/>
      <c r="DX520" s="888"/>
      <c r="DY520" s="888"/>
      <c r="DZ520" s="888"/>
      <c r="EA520" s="889"/>
      <c r="ED520" s="889"/>
      <c r="EE520" s="889"/>
      <c r="EF520" s="889"/>
      <c r="EG520" s="889"/>
      <c r="EH520" s="889"/>
      <c r="EI520" s="889"/>
      <c r="EJ520" s="889"/>
      <c r="EK520" s="887"/>
      <c r="EL520" s="887"/>
      <c r="EM520" s="887"/>
      <c r="EN520" s="742"/>
    </row>
    <row r="521" spans="2:144" ht="12" customHeight="1">
      <c r="B521" s="632"/>
      <c r="C521" s="3"/>
      <c r="D521" s="574" t="s">
        <v>123</v>
      </c>
      <c r="E521" s="42">
        <v>26</v>
      </c>
      <c r="F521" s="576">
        <f>1.32-(2*0.33)</f>
        <v>0.66</v>
      </c>
      <c r="G521" s="71">
        <v>3.96</v>
      </c>
      <c r="H521" s="578">
        <v>110</v>
      </c>
      <c r="I521" s="46">
        <f>F521*G521</f>
        <v>2.6136</v>
      </c>
      <c r="J521" s="580">
        <f t="shared" si="83"/>
        <v>66.60544842363025</v>
      </c>
      <c r="K521" s="796">
        <f>136*tji</f>
        <v>174.08</v>
      </c>
      <c r="L521" s="514"/>
      <c r="M521" s="797"/>
      <c r="N521" s="798" t="s">
        <v>180</v>
      </c>
      <c r="O521" s="799">
        <f t="shared" si="84"/>
        <v>0</v>
      </c>
      <c r="P521" s="848" t="s">
        <v>446</v>
      </c>
      <c r="Q521" s="844">
        <f t="shared" si="85"/>
        <v>0</v>
      </c>
      <c r="R521" s="845">
        <f t="shared" si="86"/>
        <v>0</v>
      </c>
      <c r="S521" s="846">
        <f t="shared" si="87"/>
        <v>0</v>
      </c>
      <c r="T521" s="847">
        <f t="shared" si="88"/>
        <v>0</v>
      </c>
      <c r="U521" s="49">
        <f t="shared" si="89"/>
        <v>0</v>
      </c>
      <c r="V521" s="279"/>
      <c r="W521" s="279"/>
      <c r="AE521" s="280"/>
      <c r="AF521" s="280"/>
      <c r="AJ521" s="280"/>
      <c r="AK521" s="280"/>
      <c r="AL521" s="280"/>
      <c r="AM521" s="280"/>
      <c r="AN521" s="281"/>
      <c r="AO521" s="281"/>
      <c r="AR521" s="281"/>
      <c r="AS521" s="281"/>
      <c r="AT521" s="281"/>
      <c r="AU521" s="281"/>
      <c r="AV521" s="281"/>
      <c r="AW521" s="281"/>
      <c r="BB521" s="281"/>
      <c r="BC521" s="281"/>
      <c r="BD521" s="281"/>
      <c r="BE521" s="281"/>
      <c r="BF521" s="281"/>
      <c r="BG521" s="281"/>
      <c r="BH521" s="281"/>
      <c r="BK521" s="815"/>
      <c r="BL521" s="815"/>
      <c r="BM521" s="815"/>
      <c r="BN521" s="815"/>
      <c r="BO521" s="815"/>
      <c r="BQ521" s="884"/>
      <c r="BR521" s="884"/>
      <c r="BS521" s="884"/>
      <c r="BT521" s="826"/>
      <c r="BY521" s="742"/>
      <c r="BZ521" s="852"/>
      <c r="CA521" s="852"/>
      <c r="CJ521" s="885"/>
      <c r="CK521" s="885"/>
      <c r="CL521" s="885"/>
      <c r="CP521" s="885"/>
      <c r="CQ521" s="885"/>
      <c r="CR521" s="885"/>
      <c r="CS521" s="885"/>
      <c r="CT521" s="885"/>
      <c r="CU521" s="885"/>
      <c r="CV521" s="885"/>
      <c r="CW521" s="885"/>
      <c r="CX521" s="815"/>
      <c r="DE521" s="886"/>
      <c r="DF521" s="886"/>
      <c r="DG521" s="886"/>
      <c r="DH521" s="886"/>
      <c r="DI521" s="886"/>
      <c r="DJ521" s="886"/>
      <c r="DK521" s="886"/>
      <c r="DL521" s="886"/>
      <c r="DM521" s="886"/>
      <c r="DN521" s="887"/>
      <c r="DO521" s="887"/>
      <c r="DP521" s="887"/>
      <c r="DQ521" s="808"/>
      <c r="DU521" s="888"/>
      <c r="DV521" s="888"/>
      <c r="DW521" s="888"/>
      <c r="DX521" s="888"/>
      <c r="DY521" s="888"/>
      <c r="DZ521" s="888"/>
      <c r="EA521" s="889"/>
      <c r="ED521" s="889"/>
      <c r="EE521" s="889"/>
      <c r="EF521" s="889"/>
      <c r="EG521" s="889"/>
      <c r="EH521" s="889"/>
      <c r="EI521" s="889"/>
      <c r="EJ521" s="889"/>
      <c r="EK521" s="887"/>
      <c r="EL521" s="887"/>
      <c r="EM521" s="887"/>
      <c r="EN521" s="742"/>
    </row>
    <row r="522" spans="2:144" ht="12" customHeight="1">
      <c r="B522" s="632"/>
      <c r="C522" s="40">
        <v>396</v>
      </c>
      <c r="D522" s="574" t="s">
        <v>124</v>
      </c>
      <c r="E522" s="42"/>
      <c r="F522" s="576">
        <f>1.32-(3*0.33)</f>
        <v>0.33000000000000007</v>
      </c>
      <c r="G522" s="71"/>
      <c r="H522" s="578">
        <v>61</v>
      </c>
      <c r="I522" s="46">
        <f>F522*G521</f>
        <v>1.3068000000000002</v>
      </c>
      <c r="J522" s="580">
        <f t="shared" si="83"/>
        <v>72.48239975512702</v>
      </c>
      <c r="K522" s="796">
        <f>74*tji</f>
        <v>94.72</v>
      </c>
      <c r="L522" s="514"/>
      <c r="M522" s="797"/>
      <c r="N522" s="798" t="s">
        <v>180</v>
      </c>
      <c r="O522" s="799">
        <f t="shared" si="84"/>
        <v>0</v>
      </c>
      <c r="P522" s="848" t="s">
        <v>446</v>
      </c>
      <c r="Q522" s="844">
        <f t="shared" si="85"/>
        <v>0</v>
      </c>
      <c r="R522" s="845">
        <f t="shared" si="86"/>
        <v>0</v>
      </c>
      <c r="S522" s="846">
        <f t="shared" si="87"/>
        <v>0</v>
      </c>
      <c r="T522" s="847">
        <f t="shared" si="88"/>
        <v>0</v>
      </c>
      <c r="U522" s="49">
        <f t="shared" si="89"/>
        <v>0</v>
      </c>
      <c r="V522" s="279"/>
      <c r="W522" s="279"/>
      <c r="AE522" s="280"/>
      <c r="AF522" s="280"/>
      <c r="AJ522" s="280"/>
      <c r="AK522" s="280"/>
      <c r="AL522" s="280"/>
      <c r="AM522" s="280"/>
      <c r="AN522" s="281"/>
      <c r="AO522" s="281"/>
      <c r="AR522" s="281"/>
      <c r="AS522" s="281"/>
      <c r="AT522" s="281"/>
      <c r="AU522" s="281"/>
      <c r="AV522" s="281"/>
      <c r="AW522" s="281"/>
      <c r="BB522" s="281"/>
      <c r="BC522" s="281"/>
      <c r="BD522" s="281"/>
      <c r="BE522" s="281"/>
      <c r="BF522" s="281"/>
      <c r="BG522" s="281"/>
      <c r="BH522" s="281"/>
      <c r="BK522" s="815"/>
      <c r="BL522" s="815"/>
      <c r="BM522" s="815"/>
      <c r="BN522" s="815"/>
      <c r="BO522" s="815"/>
      <c r="BQ522" s="884"/>
      <c r="BR522" s="884"/>
      <c r="BS522" s="884"/>
      <c r="BT522" s="826"/>
      <c r="BY522" s="742"/>
      <c r="BZ522" s="852"/>
      <c r="CA522" s="852"/>
      <c r="CJ522" s="885"/>
      <c r="CK522" s="885"/>
      <c r="CL522" s="885"/>
      <c r="CP522" s="885"/>
      <c r="CQ522" s="885"/>
      <c r="CR522" s="885"/>
      <c r="CS522" s="885"/>
      <c r="CT522" s="885"/>
      <c r="CU522" s="885"/>
      <c r="CV522" s="885"/>
      <c r="CW522" s="885"/>
      <c r="CX522" s="815"/>
      <c r="DE522" s="886"/>
      <c r="DF522" s="886"/>
      <c r="DG522" s="886"/>
      <c r="DH522" s="886"/>
      <c r="DI522" s="886"/>
      <c r="DJ522" s="886"/>
      <c r="DK522" s="886"/>
      <c r="DL522" s="886"/>
      <c r="DM522" s="886"/>
      <c r="DN522" s="887"/>
      <c r="DO522" s="887"/>
      <c r="DP522" s="887"/>
      <c r="DQ522" s="808"/>
      <c r="DU522" s="888"/>
      <c r="DV522" s="888"/>
      <c r="DW522" s="888"/>
      <c r="DX522" s="888"/>
      <c r="DY522" s="888"/>
      <c r="DZ522" s="888"/>
      <c r="EA522" s="889"/>
      <c r="ED522" s="889"/>
      <c r="EE522" s="889"/>
      <c r="EF522" s="889"/>
      <c r="EG522" s="889"/>
      <c r="EH522" s="889"/>
      <c r="EI522" s="889"/>
      <c r="EJ522" s="889"/>
      <c r="EK522" s="887"/>
      <c r="EL522" s="887"/>
      <c r="EM522" s="887"/>
      <c r="EN522" s="742"/>
    </row>
    <row r="523" spans="2:144" ht="12" customHeight="1">
      <c r="B523" s="632"/>
      <c r="C523" s="40"/>
      <c r="D523" s="574" t="s">
        <v>125</v>
      </c>
      <c r="E523" s="42">
        <v>26</v>
      </c>
      <c r="F523" s="576">
        <v>0.66</v>
      </c>
      <c r="G523" s="71">
        <v>4.62</v>
      </c>
      <c r="H523" s="578">
        <v>127</v>
      </c>
      <c r="I523" s="44">
        <f>F523*G523</f>
        <v>3.0492000000000004</v>
      </c>
      <c r="J523" s="580">
        <f t="shared" si="83"/>
        <v>64.64646464646464</v>
      </c>
      <c r="K523" s="796">
        <f>154*tji</f>
        <v>197.12</v>
      </c>
      <c r="L523" s="514"/>
      <c r="M523" s="797"/>
      <c r="N523" s="798" t="s">
        <v>180</v>
      </c>
      <c r="O523" s="799">
        <f t="shared" si="84"/>
        <v>0</v>
      </c>
      <c r="P523" s="848" t="s">
        <v>446</v>
      </c>
      <c r="Q523" s="844">
        <f t="shared" si="85"/>
        <v>0</v>
      </c>
      <c r="R523" s="845">
        <f t="shared" si="86"/>
        <v>0</v>
      </c>
      <c r="S523" s="846">
        <f t="shared" si="87"/>
        <v>0</v>
      </c>
      <c r="T523" s="847">
        <f t="shared" si="88"/>
        <v>0</v>
      </c>
      <c r="U523" s="49">
        <f t="shared" si="89"/>
        <v>0</v>
      </c>
      <c r="V523" s="279"/>
      <c r="W523" s="279"/>
      <c r="AE523" s="280"/>
      <c r="AF523" s="280"/>
      <c r="AJ523" s="280"/>
      <c r="AK523" s="280"/>
      <c r="AL523" s="280"/>
      <c r="AM523" s="280"/>
      <c r="AN523" s="281"/>
      <c r="AO523" s="281"/>
      <c r="AR523" s="281"/>
      <c r="AS523" s="281"/>
      <c r="AT523" s="281"/>
      <c r="AU523" s="281"/>
      <c r="AV523" s="281"/>
      <c r="AW523" s="281"/>
      <c r="BB523" s="281"/>
      <c r="BC523" s="281"/>
      <c r="BD523" s="281"/>
      <c r="BE523" s="281"/>
      <c r="BF523" s="281"/>
      <c r="BG523" s="281"/>
      <c r="BH523" s="281"/>
      <c r="BK523" s="815"/>
      <c r="BL523" s="815"/>
      <c r="BM523" s="815"/>
      <c r="BN523" s="815"/>
      <c r="BO523" s="815"/>
      <c r="BQ523" s="884"/>
      <c r="BR523" s="884"/>
      <c r="BS523" s="884"/>
      <c r="BT523" s="826"/>
      <c r="BY523" s="742"/>
      <c r="BZ523" s="852"/>
      <c r="CA523" s="852"/>
      <c r="CJ523" s="885"/>
      <c r="CK523" s="885"/>
      <c r="CL523" s="885"/>
      <c r="CP523" s="885"/>
      <c r="CQ523" s="885"/>
      <c r="CR523" s="885"/>
      <c r="CS523" s="885"/>
      <c r="CT523" s="885"/>
      <c r="CU523" s="885"/>
      <c r="CV523" s="885"/>
      <c r="CW523" s="885"/>
      <c r="CX523" s="815"/>
      <c r="DE523" s="886"/>
      <c r="DF523" s="886"/>
      <c r="DG523" s="886"/>
      <c r="DH523" s="886"/>
      <c r="DI523" s="886"/>
      <c r="DJ523" s="886"/>
      <c r="DK523" s="886"/>
      <c r="DL523" s="886"/>
      <c r="DM523" s="886"/>
      <c r="DN523" s="887"/>
      <c r="DO523" s="887"/>
      <c r="DP523" s="887"/>
      <c r="DQ523" s="808"/>
      <c r="DU523" s="888"/>
      <c r="DV523" s="888"/>
      <c r="DW523" s="888"/>
      <c r="DX523" s="888"/>
      <c r="DY523" s="888"/>
      <c r="DZ523" s="888"/>
      <c r="EA523" s="889"/>
      <c r="ED523" s="889"/>
      <c r="EE523" s="889"/>
      <c r="EF523" s="889"/>
      <c r="EG523" s="889"/>
      <c r="EH523" s="889"/>
      <c r="EI523" s="889"/>
      <c r="EJ523" s="889"/>
      <c r="EK523" s="887"/>
      <c r="EL523" s="887"/>
      <c r="EM523" s="887"/>
      <c r="EN523" s="742"/>
    </row>
    <row r="524" spans="2:144" ht="12" customHeight="1">
      <c r="B524" s="632"/>
      <c r="C524" s="40">
        <v>462</v>
      </c>
      <c r="D524" s="574" t="s">
        <v>126</v>
      </c>
      <c r="E524" s="42"/>
      <c r="F524" s="576">
        <v>0.33</v>
      </c>
      <c r="G524" s="71"/>
      <c r="H524" s="578">
        <v>71</v>
      </c>
      <c r="I524" s="44">
        <f>F524*G523</f>
        <v>1.5246000000000002</v>
      </c>
      <c r="J524" s="580">
        <f t="shared" si="83"/>
        <v>70.52341597796142</v>
      </c>
      <c r="K524" s="796">
        <f>84*tji</f>
        <v>107.52</v>
      </c>
      <c r="L524" s="514"/>
      <c r="M524" s="797"/>
      <c r="N524" s="798" t="s">
        <v>180</v>
      </c>
      <c r="O524" s="799">
        <f t="shared" si="84"/>
        <v>0</v>
      </c>
      <c r="P524" s="848" t="s">
        <v>446</v>
      </c>
      <c r="Q524" s="844">
        <f t="shared" si="85"/>
        <v>0</v>
      </c>
      <c r="R524" s="845">
        <f t="shared" si="86"/>
        <v>0</v>
      </c>
      <c r="S524" s="846">
        <f t="shared" si="87"/>
        <v>0</v>
      </c>
      <c r="T524" s="847">
        <f t="shared" si="88"/>
        <v>0</v>
      </c>
      <c r="U524" s="49">
        <f t="shared" si="89"/>
        <v>0</v>
      </c>
      <c r="V524" s="279"/>
      <c r="W524" s="279"/>
      <c r="AE524" s="280"/>
      <c r="AF524" s="280"/>
      <c r="AJ524" s="280"/>
      <c r="AK524" s="280"/>
      <c r="AL524" s="280"/>
      <c r="AM524" s="280"/>
      <c r="AN524" s="281"/>
      <c r="AO524" s="281"/>
      <c r="AR524" s="281"/>
      <c r="AS524" s="281"/>
      <c r="AT524" s="281"/>
      <c r="AU524" s="281"/>
      <c r="AV524" s="281"/>
      <c r="AW524" s="281"/>
      <c r="BB524" s="281"/>
      <c r="BC524" s="281"/>
      <c r="BD524" s="281"/>
      <c r="BE524" s="281"/>
      <c r="BF524" s="281"/>
      <c r="BG524" s="281"/>
      <c r="BH524" s="281"/>
      <c r="BK524" s="815"/>
      <c r="BL524" s="815"/>
      <c r="BM524" s="815"/>
      <c r="BN524" s="815"/>
      <c r="BO524" s="815"/>
      <c r="BQ524" s="884"/>
      <c r="BR524" s="884"/>
      <c r="BS524" s="884"/>
      <c r="BT524" s="826"/>
      <c r="BY524" s="742"/>
      <c r="BZ524" s="852"/>
      <c r="CA524" s="852"/>
      <c r="CJ524" s="885"/>
      <c r="CK524" s="885"/>
      <c r="CL524" s="885"/>
      <c r="CP524" s="885"/>
      <c r="CQ524" s="885"/>
      <c r="CR524" s="885"/>
      <c r="CS524" s="885"/>
      <c r="CT524" s="885"/>
      <c r="CU524" s="885"/>
      <c r="CV524" s="885"/>
      <c r="CW524" s="885"/>
      <c r="CX524" s="815"/>
      <c r="DE524" s="886"/>
      <c r="DF524" s="886"/>
      <c r="DG524" s="886"/>
      <c r="DH524" s="886"/>
      <c r="DI524" s="886"/>
      <c r="DJ524" s="886"/>
      <c r="DK524" s="886"/>
      <c r="DL524" s="886"/>
      <c r="DM524" s="886"/>
      <c r="DN524" s="887"/>
      <c r="DO524" s="887"/>
      <c r="DP524" s="887"/>
      <c r="DQ524" s="808"/>
      <c r="DU524" s="888"/>
      <c r="DV524" s="888"/>
      <c r="DW524" s="888"/>
      <c r="DX524" s="888"/>
      <c r="DY524" s="888"/>
      <c r="DZ524" s="888"/>
      <c r="EA524" s="889"/>
      <c r="ED524" s="889"/>
      <c r="EE524" s="889"/>
      <c r="EF524" s="889"/>
      <c r="EG524" s="889"/>
      <c r="EH524" s="889"/>
      <c r="EI524" s="889"/>
      <c r="EJ524" s="889"/>
      <c r="EK524" s="887"/>
      <c r="EL524" s="887"/>
      <c r="EM524" s="887"/>
      <c r="EN524" s="742"/>
    </row>
    <row r="525" spans="2:144" ht="12" customHeight="1">
      <c r="B525" s="632"/>
      <c r="C525" s="3"/>
      <c r="D525" s="574" t="s">
        <v>127</v>
      </c>
      <c r="E525" s="42">
        <v>26</v>
      </c>
      <c r="F525" s="576">
        <f>1.32-(2*0.33)</f>
        <v>0.66</v>
      </c>
      <c r="G525" s="71">
        <v>5.28</v>
      </c>
      <c r="H525" s="578">
        <v>143</v>
      </c>
      <c r="I525" s="46">
        <f>F525*G525</f>
        <v>3.4848000000000003</v>
      </c>
      <c r="J525" s="580">
        <f t="shared" si="83"/>
        <v>62.809917355371894</v>
      </c>
      <c r="K525" s="796">
        <f>171*tji</f>
        <v>218.88</v>
      </c>
      <c r="L525" s="514"/>
      <c r="M525" s="797"/>
      <c r="N525" s="798" t="s">
        <v>180</v>
      </c>
      <c r="O525" s="799">
        <f t="shared" si="84"/>
        <v>0</v>
      </c>
      <c r="P525" s="848" t="s">
        <v>446</v>
      </c>
      <c r="Q525" s="844">
        <f t="shared" si="85"/>
        <v>0</v>
      </c>
      <c r="R525" s="845">
        <f t="shared" si="86"/>
        <v>0</v>
      </c>
      <c r="S525" s="846">
        <f t="shared" si="87"/>
        <v>0</v>
      </c>
      <c r="T525" s="847">
        <f t="shared" si="88"/>
        <v>0</v>
      </c>
      <c r="U525" s="49">
        <f t="shared" si="89"/>
        <v>0</v>
      </c>
      <c r="V525" s="279"/>
      <c r="W525" s="279"/>
      <c r="AE525" s="280"/>
      <c r="AF525" s="280"/>
      <c r="AJ525" s="280"/>
      <c r="AK525" s="280"/>
      <c r="AL525" s="280"/>
      <c r="AM525" s="280"/>
      <c r="AN525" s="281"/>
      <c r="AO525" s="281"/>
      <c r="AR525" s="281"/>
      <c r="AS525" s="281"/>
      <c r="AT525" s="281"/>
      <c r="AU525" s="281"/>
      <c r="AV525" s="281"/>
      <c r="AW525" s="281"/>
      <c r="BB525" s="281"/>
      <c r="BC525" s="281"/>
      <c r="BD525" s="281"/>
      <c r="BE525" s="281"/>
      <c r="BF525" s="281"/>
      <c r="BG525" s="281"/>
      <c r="BH525" s="281"/>
      <c r="BK525" s="815"/>
      <c r="BL525" s="815"/>
      <c r="BM525" s="815"/>
      <c r="BN525" s="815"/>
      <c r="BO525" s="815"/>
      <c r="BQ525" s="884"/>
      <c r="BR525" s="884"/>
      <c r="BS525" s="884"/>
      <c r="BT525" s="826"/>
      <c r="BY525" s="742"/>
      <c r="BZ525" s="852"/>
      <c r="CA525" s="852"/>
      <c r="CJ525" s="885"/>
      <c r="CK525" s="885"/>
      <c r="CL525" s="885"/>
      <c r="CP525" s="885"/>
      <c r="CQ525" s="885"/>
      <c r="CR525" s="885"/>
      <c r="CS525" s="885"/>
      <c r="CT525" s="885"/>
      <c r="CU525" s="885"/>
      <c r="CV525" s="885"/>
      <c r="CW525" s="885"/>
      <c r="CX525" s="815"/>
      <c r="DE525" s="886"/>
      <c r="DF525" s="886"/>
      <c r="DG525" s="886"/>
      <c r="DH525" s="886"/>
      <c r="DI525" s="886"/>
      <c r="DJ525" s="886"/>
      <c r="DK525" s="886"/>
      <c r="DL525" s="886"/>
      <c r="DM525" s="886"/>
      <c r="DN525" s="887"/>
      <c r="DO525" s="887"/>
      <c r="DP525" s="887"/>
      <c r="DQ525" s="808"/>
      <c r="DU525" s="888"/>
      <c r="DV525" s="888"/>
      <c r="DW525" s="888"/>
      <c r="DX525" s="888"/>
      <c r="DY525" s="888"/>
      <c r="DZ525" s="888"/>
      <c r="EA525" s="889"/>
      <c r="ED525" s="889"/>
      <c r="EE525" s="889"/>
      <c r="EF525" s="889"/>
      <c r="EG525" s="889"/>
      <c r="EH525" s="889"/>
      <c r="EI525" s="889"/>
      <c r="EJ525" s="889"/>
      <c r="EK525" s="887"/>
      <c r="EL525" s="887"/>
      <c r="EM525" s="887"/>
      <c r="EN525" s="742"/>
    </row>
    <row r="526" spans="2:144" ht="12" customHeight="1">
      <c r="B526" s="632"/>
      <c r="C526" s="40">
        <v>528</v>
      </c>
      <c r="D526" s="574" t="s">
        <v>128</v>
      </c>
      <c r="E526" s="42"/>
      <c r="F526" s="576">
        <f>1.32-(3*0.33)</f>
        <v>0.33000000000000007</v>
      </c>
      <c r="G526" s="71"/>
      <c r="H526" s="578">
        <v>81</v>
      </c>
      <c r="I526" s="46">
        <f>F526*G525</f>
        <v>1.7424000000000004</v>
      </c>
      <c r="J526" s="580">
        <f t="shared" si="83"/>
        <v>69.05417814508722</v>
      </c>
      <c r="K526" s="796">
        <f>94*tji</f>
        <v>120.32000000000001</v>
      </c>
      <c r="L526" s="514"/>
      <c r="M526" s="797"/>
      <c r="N526" s="798" t="s">
        <v>180</v>
      </c>
      <c r="O526" s="799">
        <f t="shared" si="84"/>
        <v>0</v>
      </c>
      <c r="P526" s="848" t="s">
        <v>446</v>
      </c>
      <c r="Q526" s="844">
        <f t="shared" si="85"/>
        <v>0</v>
      </c>
      <c r="R526" s="845">
        <f t="shared" si="86"/>
        <v>0</v>
      </c>
      <c r="S526" s="846">
        <f t="shared" si="87"/>
        <v>0</v>
      </c>
      <c r="T526" s="847">
        <f t="shared" si="88"/>
        <v>0</v>
      </c>
      <c r="U526" s="49">
        <f t="shared" si="89"/>
        <v>0</v>
      </c>
      <c r="V526" s="279"/>
      <c r="W526" s="279"/>
      <c r="AE526" s="280"/>
      <c r="AF526" s="280"/>
      <c r="AJ526" s="280"/>
      <c r="AK526" s="280"/>
      <c r="AL526" s="280"/>
      <c r="AM526" s="280"/>
      <c r="AN526" s="281"/>
      <c r="AO526" s="281"/>
      <c r="AR526" s="281"/>
      <c r="AS526" s="281"/>
      <c r="AT526" s="281"/>
      <c r="AU526" s="281"/>
      <c r="AV526" s="281"/>
      <c r="AW526" s="281"/>
      <c r="BB526" s="281"/>
      <c r="BC526" s="281"/>
      <c r="BD526" s="281"/>
      <c r="BE526" s="281"/>
      <c r="BF526" s="281"/>
      <c r="BG526" s="281"/>
      <c r="BH526" s="281"/>
      <c r="BK526" s="815"/>
      <c r="BL526" s="815"/>
      <c r="BM526" s="815"/>
      <c r="BN526" s="815"/>
      <c r="BO526" s="815"/>
      <c r="BQ526" s="884"/>
      <c r="BR526" s="884"/>
      <c r="BS526" s="884"/>
      <c r="BT526" s="826"/>
      <c r="BY526" s="742"/>
      <c r="BZ526" s="852"/>
      <c r="CA526" s="852"/>
      <c r="CJ526" s="885"/>
      <c r="CK526" s="885"/>
      <c r="CL526" s="885"/>
      <c r="CP526" s="885"/>
      <c r="CQ526" s="885"/>
      <c r="CR526" s="885"/>
      <c r="CS526" s="885"/>
      <c r="CT526" s="885"/>
      <c r="CU526" s="885"/>
      <c r="CV526" s="885"/>
      <c r="CW526" s="885"/>
      <c r="CX526" s="815"/>
      <c r="DE526" s="886"/>
      <c r="DF526" s="886"/>
      <c r="DG526" s="886"/>
      <c r="DH526" s="886"/>
      <c r="DI526" s="886"/>
      <c r="DJ526" s="886"/>
      <c r="DK526" s="886"/>
      <c r="DL526" s="886"/>
      <c r="DM526" s="886"/>
      <c r="DN526" s="887"/>
      <c r="DO526" s="887"/>
      <c r="DP526" s="887"/>
      <c r="DQ526" s="808"/>
      <c r="DU526" s="888"/>
      <c r="DV526" s="888"/>
      <c r="DW526" s="888"/>
      <c r="DX526" s="888"/>
      <c r="DY526" s="888"/>
      <c r="DZ526" s="888"/>
      <c r="EA526" s="889"/>
      <c r="ED526" s="889"/>
      <c r="EE526" s="889"/>
      <c r="EF526" s="889"/>
      <c r="EG526" s="889"/>
      <c r="EH526" s="889"/>
      <c r="EI526" s="889"/>
      <c r="EJ526" s="889"/>
      <c r="EK526" s="887"/>
      <c r="EL526" s="887"/>
      <c r="EM526" s="887"/>
      <c r="EN526" s="742"/>
    </row>
    <row r="527" spans="2:144" ht="12" customHeight="1">
      <c r="B527" s="632"/>
      <c r="C527" s="3"/>
      <c r="D527" s="574" t="s">
        <v>129</v>
      </c>
      <c r="E527" s="42">
        <v>26</v>
      </c>
      <c r="F527" s="576">
        <f>1.32-(2*0.33)</f>
        <v>0.66</v>
      </c>
      <c r="G527" s="71">
        <v>5.94</v>
      </c>
      <c r="H527" s="578">
        <v>162</v>
      </c>
      <c r="I527" s="46">
        <f>F527*G527</f>
        <v>3.9204000000000003</v>
      </c>
      <c r="J527" s="580">
        <f t="shared" si="83"/>
        <v>62.03448627691052</v>
      </c>
      <c r="K527" s="796">
        <f>190*tji</f>
        <v>243.20000000000002</v>
      </c>
      <c r="L527" s="514"/>
      <c r="M527" s="797"/>
      <c r="N527" s="798" t="s">
        <v>180</v>
      </c>
      <c r="O527" s="799">
        <f t="shared" si="84"/>
        <v>0</v>
      </c>
      <c r="P527" s="848" t="s">
        <v>446</v>
      </c>
      <c r="Q527" s="844">
        <f t="shared" si="85"/>
        <v>0</v>
      </c>
      <c r="R527" s="845">
        <f t="shared" si="86"/>
        <v>0</v>
      </c>
      <c r="S527" s="846">
        <f t="shared" si="87"/>
        <v>0</v>
      </c>
      <c r="T527" s="847">
        <f t="shared" si="88"/>
        <v>0</v>
      </c>
      <c r="U527" s="49">
        <f t="shared" si="89"/>
        <v>0</v>
      </c>
      <c r="V527" s="279"/>
      <c r="W527" s="279"/>
      <c r="AE527" s="280"/>
      <c r="AF527" s="280"/>
      <c r="AJ527" s="280"/>
      <c r="AK527" s="280"/>
      <c r="AL527" s="280"/>
      <c r="AM527" s="280"/>
      <c r="AN527" s="281"/>
      <c r="AO527" s="281"/>
      <c r="AR527" s="281"/>
      <c r="AS527" s="281"/>
      <c r="AT527" s="281"/>
      <c r="AU527" s="281"/>
      <c r="AV527" s="281"/>
      <c r="AW527" s="281"/>
      <c r="BB527" s="281"/>
      <c r="BC527" s="281"/>
      <c r="BD527" s="281"/>
      <c r="BE527" s="281"/>
      <c r="BF527" s="281"/>
      <c r="BG527" s="281"/>
      <c r="BH527" s="281"/>
      <c r="BK527" s="815"/>
      <c r="BL527" s="815"/>
      <c r="BM527" s="815"/>
      <c r="BN527" s="815"/>
      <c r="BO527" s="815"/>
      <c r="BQ527" s="884"/>
      <c r="BR527" s="884"/>
      <c r="BS527" s="884"/>
      <c r="BT527" s="826"/>
      <c r="BY527" s="742"/>
      <c r="BZ527" s="852"/>
      <c r="CA527" s="852"/>
      <c r="CJ527" s="885"/>
      <c r="CK527" s="885"/>
      <c r="CL527" s="885"/>
      <c r="CP527" s="885"/>
      <c r="CQ527" s="885"/>
      <c r="CR527" s="885"/>
      <c r="CS527" s="885"/>
      <c r="CT527" s="885"/>
      <c r="CU527" s="885"/>
      <c r="CV527" s="885"/>
      <c r="CW527" s="885"/>
      <c r="CX527" s="815"/>
      <c r="DE527" s="886"/>
      <c r="DF527" s="886"/>
      <c r="DG527" s="886"/>
      <c r="DH527" s="886"/>
      <c r="DI527" s="886"/>
      <c r="DJ527" s="886"/>
      <c r="DK527" s="886"/>
      <c r="DL527" s="886"/>
      <c r="DM527" s="886"/>
      <c r="DN527" s="887"/>
      <c r="DO527" s="887"/>
      <c r="DP527" s="887"/>
      <c r="DQ527" s="808"/>
      <c r="DU527" s="888"/>
      <c r="DV527" s="888"/>
      <c r="DW527" s="888"/>
      <c r="DX527" s="888"/>
      <c r="DY527" s="888"/>
      <c r="DZ527" s="888"/>
      <c r="EA527" s="889"/>
      <c r="ED527" s="889"/>
      <c r="EE527" s="889"/>
      <c r="EF527" s="889"/>
      <c r="EG527" s="889"/>
      <c r="EH527" s="889"/>
      <c r="EI527" s="889"/>
      <c r="EJ527" s="889"/>
      <c r="EK527" s="887"/>
      <c r="EL527" s="887"/>
      <c r="EM527" s="887"/>
      <c r="EN527" s="742"/>
    </row>
    <row r="528" spans="2:144" ht="12" customHeight="1">
      <c r="B528" s="632"/>
      <c r="C528" s="40">
        <v>594</v>
      </c>
      <c r="D528" s="574" t="s">
        <v>130</v>
      </c>
      <c r="E528" s="42"/>
      <c r="F528" s="576">
        <f>1.32-(3*0.33)</f>
        <v>0.33000000000000007</v>
      </c>
      <c r="G528" s="71"/>
      <c r="H528" s="578">
        <v>91</v>
      </c>
      <c r="I528" s="46">
        <f>F528*G527</f>
        <v>1.9602000000000006</v>
      </c>
      <c r="J528" s="580">
        <f t="shared" si="83"/>
        <v>67.91143760840728</v>
      </c>
      <c r="K528" s="796">
        <f>104*tji</f>
        <v>133.12</v>
      </c>
      <c r="L528" s="514"/>
      <c r="M528" s="797"/>
      <c r="N528" s="798" t="s">
        <v>180</v>
      </c>
      <c r="O528" s="799">
        <f t="shared" si="84"/>
        <v>0</v>
      </c>
      <c r="P528" s="848" t="s">
        <v>446</v>
      </c>
      <c r="Q528" s="844">
        <f t="shared" si="85"/>
        <v>0</v>
      </c>
      <c r="R528" s="845">
        <f t="shared" si="86"/>
        <v>0</v>
      </c>
      <c r="S528" s="846">
        <f t="shared" si="87"/>
        <v>0</v>
      </c>
      <c r="T528" s="847">
        <f t="shared" si="88"/>
        <v>0</v>
      </c>
      <c r="U528" s="49">
        <f t="shared" si="89"/>
        <v>0</v>
      </c>
      <c r="V528" s="279"/>
      <c r="W528" s="279"/>
      <c r="AE528" s="280"/>
      <c r="AF528" s="280"/>
      <c r="AJ528" s="280"/>
      <c r="AK528" s="280"/>
      <c r="AL528" s="280"/>
      <c r="AM528" s="280"/>
      <c r="AN528" s="281"/>
      <c r="AO528" s="281"/>
      <c r="AR528" s="281"/>
      <c r="AS528" s="281"/>
      <c r="AT528" s="281"/>
      <c r="AU528" s="281"/>
      <c r="AV528" s="281"/>
      <c r="AW528" s="281"/>
      <c r="BB528" s="281"/>
      <c r="BC528" s="281"/>
      <c r="BD528" s="281"/>
      <c r="BE528" s="281"/>
      <c r="BF528" s="281"/>
      <c r="BG528" s="281"/>
      <c r="BH528" s="281"/>
      <c r="BK528" s="815"/>
      <c r="BL528" s="815"/>
      <c r="BM528" s="815"/>
      <c r="BN528" s="815"/>
      <c r="BO528" s="815"/>
      <c r="BQ528" s="884"/>
      <c r="BR528" s="884"/>
      <c r="BS528" s="884"/>
      <c r="BT528" s="826"/>
      <c r="BY528" s="742"/>
      <c r="BZ528" s="852"/>
      <c r="CA528" s="852"/>
      <c r="CJ528" s="885"/>
      <c r="CK528" s="885"/>
      <c r="CL528" s="885"/>
      <c r="CP528" s="885"/>
      <c r="CQ528" s="885"/>
      <c r="CR528" s="885"/>
      <c r="CS528" s="885"/>
      <c r="CT528" s="885"/>
      <c r="CU528" s="885"/>
      <c r="CV528" s="885"/>
      <c r="CW528" s="885"/>
      <c r="CX528" s="815"/>
      <c r="DE528" s="886"/>
      <c r="DF528" s="886"/>
      <c r="DG528" s="886"/>
      <c r="DH528" s="886"/>
      <c r="DI528" s="886"/>
      <c r="DJ528" s="886"/>
      <c r="DK528" s="886"/>
      <c r="DL528" s="886"/>
      <c r="DM528" s="886"/>
      <c r="DN528" s="887"/>
      <c r="DO528" s="887"/>
      <c r="DP528" s="887"/>
      <c r="DQ528" s="808"/>
      <c r="DU528" s="888"/>
      <c r="DV528" s="888"/>
      <c r="DW528" s="888"/>
      <c r="DX528" s="888"/>
      <c r="DY528" s="888"/>
      <c r="DZ528" s="888"/>
      <c r="EA528" s="889"/>
      <c r="ED528" s="889"/>
      <c r="EE528" s="889"/>
      <c r="EF528" s="889"/>
      <c r="EG528" s="889"/>
      <c r="EH528" s="889"/>
      <c r="EI528" s="889"/>
      <c r="EJ528" s="889"/>
      <c r="EK528" s="887"/>
      <c r="EL528" s="887"/>
      <c r="EM528" s="887"/>
      <c r="EN528" s="742"/>
    </row>
    <row r="529" spans="2:144" ht="12" customHeight="1">
      <c r="B529" s="632"/>
      <c r="C529" s="3"/>
      <c r="D529" s="574" t="s">
        <v>131</v>
      </c>
      <c r="E529" s="42">
        <v>26</v>
      </c>
      <c r="F529" s="576">
        <f>1.32-(2*0.33)</f>
        <v>0.66</v>
      </c>
      <c r="G529" s="71">
        <v>6.6</v>
      </c>
      <c r="H529" s="578">
        <v>177</v>
      </c>
      <c r="I529" s="46">
        <f>F529*G529</f>
        <v>4.356</v>
      </c>
      <c r="J529" s="580">
        <f t="shared" si="83"/>
        <v>59.94490358126722</v>
      </c>
      <c r="K529" s="796">
        <f>204*tji</f>
        <v>261.12</v>
      </c>
      <c r="L529" s="514"/>
      <c r="M529" s="797"/>
      <c r="N529" s="798" t="s">
        <v>180</v>
      </c>
      <c r="O529" s="799">
        <f t="shared" si="84"/>
        <v>0</v>
      </c>
      <c r="P529" s="848" t="s">
        <v>446</v>
      </c>
      <c r="Q529" s="857">
        <f t="shared" si="85"/>
        <v>0</v>
      </c>
      <c r="R529" s="845">
        <f t="shared" si="86"/>
        <v>0</v>
      </c>
      <c r="S529" s="858">
        <f t="shared" si="87"/>
        <v>0</v>
      </c>
      <c r="T529" s="847">
        <f t="shared" si="88"/>
        <v>0</v>
      </c>
      <c r="U529" s="49">
        <f t="shared" si="89"/>
        <v>0</v>
      </c>
      <c r="V529" s="279"/>
      <c r="W529" s="279"/>
      <c r="AE529" s="280"/>
      <c r="AF529" s="280"/>
      <c r="AJ529" s="280"/>
      <c r="AK529" s="280"/>
      <c r="AL529" s="280"/>
      <c r="AM529" s="280"/>
      <c r="AN529" s="281"/>
      <c r="AO529" s="281"/>
      <c r="AR529" s="281"/>
      <c r="AS529" s="281"/>
      <c r="AT529" s="281"/>
      <c r="AU529" s="281"/>
      <c r="AV529" s="281"/>
      <c r="AW529" s="281"/>
      <c r="BB529" s="281"/>
      <c r="BC529" s="281"/>
      <c r="BD529" s="281"/>
      <c r="BE529" s="281"/>
      <c r="BF529" s="281"/>
      <c r="BG529" s="281"/>
      <c r="BH529" s="281"/>
      <c r="BK529" s="815"/>
      <c r="BL529" s="815"/>
      <c r="BM529" s="815"/>
      <c r="BN529" s="815"/>
      <c r="BO529" s="815"/>
      <c r="BQ529" s="884"/>
      <c r="BR529" s="884"/>
      <c r="BS529" s="884"/>
      <c r="BT529" s="826"/>
      <c r="BY529" s="742"/>
      <c r="BZ529" s="852"/>
      <c r="CA529" s="852"/>
      <c r="CJ529" s="885"/>
      <c r="CK529" s="885"/>
      <c r="CL529" s="885"/>
      <c r="CP529" s="885"/>
      <c r="CQ529" s="885"/>
      <c r="CR529" s="885"/>
      <c r="CS529" s="885"/>
      <c r="CT529" s="885"/>
      <c r="CU529" s="885"/>
      <c r="CV529" s="885"/>
      <c r="CW529" s="885"/>
      <c r="CX529" s="815"/>
      <c r="DE529" s="886"/>
      <c r="DF529" s="886"/>
      <c r="DG529" s="886"/>
      <c r="DH529" s="886"/>
      <c r="DI529" s="886"/>
      <c r="DJ529" s="886"/>
      <c r="DK529" s="886"/>
      <c r="DL529" s="886"/>
      <c r="DM529" s="886"/>
      <c r="DN529" s="887"/>
      <c r="DO529" s="887"/>
      <c r="DP529" s="887"/>
      <c r="DQ529" s="808"/>
      <c r="DU529" s="888"/>
      <c r="DV529" s="888"/>
      <c r="DW529" s="888"/>
      <c r="DX529" s="888"/>
      <c r="DY529" s="888"/>
      <c r="DZ529" s="888"/>
      <c r="EA529" s="889"/>
      <c r="ED529" s="889"/>
      <c r="EE529" s="889"/>
      <c r="EF529" s="889"/>
      <c r="EG529" s="889"/>
      <c r="EH529" s="889"/>
      <c r="EI529" s="889"/>
      <c r="EJ529" s="889"/>
      <c r="EK529" s="887"/>
      <c r="EL529" s="887"/>
      <c r="EM529" s="887"/>
      <c r="EN529" s="742"/>
    </row>
    <row r="530" spans="2:144" ht="12" customHeight="1">
      <c r="B530" s="632"/>
      <c r="C530" s="40">
        <v>660</v>
      </c>
      <c r="D530" s="574" t="s">
        <v>132</v>
      </c>
      <c r="E530" s="42"/>
      <c r="F530" s="576">
        <f>1.32-(3*0.33)</f>
        <v>0.33000000000000007</v>
      </c>
      <c r="G530" s="71"/>
      <c r="H530" s="578">
        <v>100</v>
      </c>
      <c r="I530" s="46">
        <f>F530*G529</f>
        <v>2.1780000000000004</v>
      </c>
      <c r="J530" s="580">
        <f t="shared" si="83"/>
        <v>65.821854912764</v>
      </c>
      <c r="K530" s="796">
        <f>tji*112</f>
        <v>143.36</v>
      </c>
      <c r="L530" s="514"/>
      <c r="M530" s="797"/>
      <c r="N530" s="798" t="s">
        <v>180</v>
      </c>
      <c r="O530" s="799">
        <f t="shared" si="84"/>
        <v>0</v>
      </c>
      <c r="P530" s="848" t="s">
        <v>446</v>
      </c>
      <c r="Q530" s="844">
        <f t="shared" si="85"/>
        <v>0</v>
      </c>
      <c r="R530" s="845">
        <f t="shared" si="86"/>
        <v>0</v>
      </c>
      <c r="S530" s="846">
        <f t="shared" si="87"/>
        <v>0</v>
      </c>
      <c r="T530" s="847">
        <f t="shared" si="88"/>
        <v>0</v>
      </c>
      <c r="U530" s="49">
        <f t="shared" si="89"/>
        <v>0</v>
      </c>
      <c r="V530" s="279"/>
      <c r="W530" s="279"/>
      <c r="AE530" s="280"/>
      <c r="AF530" s="280"/>
      <c r="AJ530" s="280"/>
      <c r="AK530" s="280"/>
      <c r="AL530" s="280"/>
      <c r="AM530" s="280"/>
      <c r="AN530" s="281"/>
      <c r="AO530" s="281"/>
      <c r="AR530" s="281"/>
      <c r="AS530" s="281"/>
      <c r="AT530" s="281"/>
      <c r="AU530" s="281"/>
      <c r="AV530" s="281"/>
      <c r="AW530" s="281"/>
      <c r="BB530" s="281"/>
      <c r="BC530" s="281"/>
      <c r="BD530" s="281"/>
      <c r="BE530" s="281"/>
      <c r="BF530" s="281"/>
      <c r="BG530" s="281"/>
      <c r="BH530" s="281"/>
      <c r="BK530" s="815"/>
      <c r="BL530" s="815"/>
      <c r="BM530" s="815"/>
      <c r="BN530" s="815"/>
      <c r="BO530" s="815"/>
      <c r="BQ530" s="884"/>
      <c r="BR530" s="884"/>
      <c r="BS530" s="884"/>
      <c r="BT530" s="826"/>
      <c r="BY530" s="742"/>
      <c r="BZ530" s="852"/>
      <c r="CA530" s="852"/>
      <c r="CJ530" s="885"/>
      <c r="CK530" s="885"/>
      <c r="CL530" s="885"/>
      <c r="CP530" s="885"/>
      <c r="CQ530" s="885"/>
      <c r="CR530" s="885"/>
      <c r="CS530" s="885"/>
      <c r="CT530" s="885"/>
      <c r="CU530" s="885"/>
      <c r="CV530" s="885"/>
      <c r="CW530" s="885"/>
      <c r="CX530" s="815"/>
      <c r="DE530" s="886"/>
      <c r="DF530" s="886"/>
      <c r="DG530" s="886"/>
      <c r="DH530" s="886"/>
      <c r="DI530" s="886"/>
      <c r="DJ530" s="886"/>
      <c r="DK530" s="886"/>
      <c r="DL530" s="886"/>
      <c r="DM530" s="886"/>
      <c r="DN530" s="887"/>
      <c r="DO530" s="887"/>
      <c r="DP530" s="887"/>
      <c r="DQ530" s="808"/>
      <c r="DU530" s="888"/>
      <c r="DV530" s="888"/>
      <c r="DW530" s="888"/>
      <c r="DX530" s="888"/>
      <c r="DY530" s="888"/>
      <c r="DZ530" s="888"/>
      <c r="EA530" s="889"/>
      <c r="ED530" s="889"/>
      <c r="EE530" s="889"/>
      <c r="EF530" s="889"/>
      <c r="EG530" s="889"/>
      <c r="EH530" s="889"/>
      <c r="EI530" s="889"/>
      <c r="EJ530" s="889"/>
      <c r="EK530" s="887"/>
      <c r="EL530" s="887"/>
      <c r="EM530" s="887"/>
      <c r="EN530" s="742"/>
    </row>
    <row r="531" spans="2:144" ht="12" customHeight="1">
      <c r="B531" s="632"/>
      <c r="C531" s="3"/>
      <c r="D531" s="575" t="s">
        <v>27</v>
      </c>
      <c r="E531" s="42">
        <v>26</v>
      </c>
      <c r="F531" s="577">
        <f>1.32-(2*0.33)</f>
        <v>0.66</v>
      </c>
      <c r="G531" s="71">
        <v>7.26</v>
      </c>
      <c r="H531" s="579">
        <v>194</v>
      </c>
      <c r="I531" s="258">
        <f>F531*G531</f>
        <v>4.7916</v>
      </c>
      <c r="J531" s="581">
        <f t="shared" si="83"/>
        <v>58.50237916353619</v>
      </c>
      <c r="K531" s="859">
        <f>tji*219</f>
        <v>280.32</v>
      </c>
      <c r="L531" s="518"/>
      <c r="M531" s="860"/>
      <c r="N531" s="861" t="s">
        <v>180</v>
      </c>
      <c r="O531" s="862">
        <f t="shared" si="84"/>
        <v>0</v>
      </c>
      <c r="P531" s="863" t="s">
        <v>447</v>
      </c>
      <c r="Q531" s="857">
        <f t="shared" si="85"/>
        <v>0</v>
      </c>
      <c r="R531" s="845">
        <f t="shared" si="86"/>
        <v>0</v>
      </c>
      <c r="S531" s="858">
        <f t="shared" si="87"/>
        <v>0</v>
      </c>
      <c r="T531" s="847">
        <f t="shared" si="88"/>
        <v>0</v>
      </c>
      <c r="U531" s="49">
        <f t="shared" si="89"/>
        <v>0</v>
      </c>
      <c r="V531" s="279"/>
      <c r="W531" s="279"/>
      <c r="AE531" s="280"/>
      <c r="AF531" s="280"/>
      <c r="AJ531" s="280"/>
      <c r="AK531" s="280"/>
      <c r="AL531" s="280"/>
      <c r="AM531" s="280"/>
      <c r="AN531" s="281"/>
      <c r="AO531" s="281"/>
      <c r="AR531" s="281"/>
      <c r="AS531" s="281"/>
      <c r="AT531" s="281"/>
      <c r="AU531" s="281"/>
      <c r="AV531" s="281"/>
      <c r="AW531" s="281"/>
      <c r="BB531" s="281"/>
      <c r="BC531" s="281"/>
      <c r="BD531" s="281"/>
      <c r="BE531" s="281"/>
      <c r="BF531" s="281"/>
      <c r="BG531" s="281"/>
      <c r="BH531" s="281"/>
      <c r="BK531" s="815"/>
      <c r="BL531" s="815"/>
      <c r="BM531" s="815"/>
      <c r="BN531" s="815"/>
      <c r="BO531" s="815"/>
      <c r="BQ531" s="884"/>
      <c r="BR531" s="884"/>
      <c r="BS531" s="884"/>
      <c r="BT531" s="826"/>
      <c r="BY531" s="742"/>
      <c r="BZ531" s="852"/>
      <c r="CA531" s="852"/>
      <c r="CJ531" s="885"/>
      <c r="CK531" s="885"/>
      <c r="CL531" s="885"/>
      <c r="CP531" s="885"/>
      <c r="CQ531" s="885"/>
      <c r="CR531" s="885"/>
      <c r="CS531" s="885"/>
      <c r="CT531" s="885"/>
      <c r="CU531" s="885"/>
      <c r="CV531" s="885"/>
      <c r="CW531" s="885"/>
      <c r="CX531" s="815"/>
      <c r="DE531" s="886"/>
      <c r="DF531" s="886"/>
      <c r="DG531" s="886"/>
      <c r="DH531" s="886"/>
      <c r="DI531" s="886"/>
      <c r="DJ531" s="886"/>
      <c r="DK531" s="886"/>
      <c r="DL531" s="886"/>
      <c r="DM531" s="886"/>
      <c r="DN531" s="887"/>
      <c r="DO531" s="887"/>
      <c r="DP531" s="887"/>
      <c r="DQ531" s="808"/>
      <c r="DU531" s="888"/>
      <c r="DV531" s="888"/>
      <c r="DW531" s="888"/>
      <c r="DX531" s="888"/>
      <c r="DY531" s="888"/>
      <c r="DZ531" s="888"/>
      <c r="EA531" s="889"/>
      <c r="ED531" s="889"/>
      <c r="EE531" s="889"/>
      <c r="EF531" s="889"/>
      <c r="EG531" s="889"/>
      <c r="EH531" s="889"/>
      <c r="EI531" s="889"/>
      <c r="EJ531" s="889"/>
      <c r="EK531" s="887"/>
      <c r="EL531" s="887"/>
      <c r="EM531" s="887"/>
      <c r="EN531" s="742"/>
    </row>
    <row r="532" spans="2:144" ht="12" customHeight="1">
      <c r="B532" s="632"/>
      <c r="C532" s="40">
        <v>726</v>
      </c>
      <c r="D532" s="574" t="s">
        <v>28</v>
      </c>
      <c r="E532" s="42"/>
      <c r="F532" s="576">
        <f>1.32-(3*0.33)</f>
        <v>0.33000000000000007</v>
      </c>
      <c r="G532" s="71"/>
      <c r="H532" s="578">
        <v>109</v>
      </c>
      <c r="I532" s="46">
        <f>F532*G531</f>
        <v>2.3958000000000004</v>
      </c>
      <c r="J532" s="580">
        <f t="shared" si="83"/>
        <v>64.11219634360128</v>
      </c>
      <c r="K532" s="796">
        <f>tji*120</f>
        <v>153.6</v>
      </c>
      <c r="L532" s="514"/>
      <c r="M532" s="797"/>
      <c r="N532" s="798" t="s">
        <v>180</v>
      </c>
      <c r="O532" s="799">
        <f t="shared" si="84"/>
        <v>0</v>
      </c>
      <c r="P532" s="848" t="s">
        <v>446</v>
      </c>
      <c r="Q532" s="844">
        <f t="shared" si="85"/>
        <v>0</v>
      </c>
      <c r="R532" s="845">
        <f t="shared" si="86"/>
        <v>0</v>
      </c>
      <c r="S532" s="846">
        <f t="shared" si="87"/>
        <v>0</v>
      </c>
      <c r="T532" s="847">
        <f t="shared" si="88"/>
        <v>0</v>
      </c>
      <c r="U532" s="49">
        <f t="shared" si="89"/>
        <v>0</v>
      </c>
      <c r="V532" s="279"/>
      <c r="W532" s="279"/>
      <c r="AE532" s="280"/>
      <c r="AF532" s="280"/>
      <c r="AJ532" s="280"/>
      <c r="AK532" s="280"/>
      <c r="AL532" s="280"/>
      <c r="AM532" s="280"/>
      <c r="AN532" s="281"/>
      <c r="AO532" s="281"/>
      <c r="AR532" s="281"/>
      <c r="AS532" s="281"/>
      <c r="AT532" s="281"/>
      <c r="AU532" s="281"/>
      <c r="AV532" s="281"/>
      <c r="AW532" s="281"/>
      <c r="BB532" s="281"/>
      <c r="BC532" s="281"/>
      <c r="BD532" s="281"/>
      <c r="BE532" s="281"/>
      <c r="BF532" s="281"/>
      <c r="BG532" s="281"/>
      <c r="BH532" s="281"/>
      <c r="BK532" s="815"/>
      <c r="BL532" s="815"/>
      <c r="BM532" s="815"/>
      <c r="BN532" s="815"/>
      <c r="BO532" s="815"/>
      <c r="BQ532" s="884"/>
      <c r="BR532" s="884"/>
      <c r="BS532" s="884"/>
      <c r="BT532" s="826"/>
      <c r="BY532" s="742"/>
      <c r="BZ532" s="852"/>
      <c r="CA532" s="852"/>
      <c r="CJ532" s="885"/>
      <c r="CK532" s="885"/>
      <c r="CL532" s="885"/>
      <c r="CP532" s="885"/>
      <c r="CQ532" s="885"/>
      <c r="CR532" s="885"/>
      <c r="CS532" s="885"/>
      <c r="CT532" s="885"/>
      <c r="CU532" s="885"/>
      <c r="CV532" s="885"/>
      <c r="CW532" s="885"/>
      <c r="CX532" s="815"/>
      <c r="DE532" s="886"/>
      <c r="DF532" s="886"/>
      <c r="DG532" s="886"/>
      <c r="DH532" s="886"/>
      <c r="DI532" s="886"/>
      <c r="DJ532" s="886"/>
      <c r="DK532" s="886"/>
      <c r="DL532" s="886"/>
      <c r="DM532" s="886"/>
      <c r="DN532" s="887"/>
      <c r="DO532" s="887"/>
      <c r="DP532" s="887"/>
      <c r="DQ532" s="808"/>
      <c r="DU532" s="888"/>
      <c r="DV532" s="888"/>
      <c r="DW532" s="888"/>
      <c r="DX532" s="888"/>
      <c r="DY532" s="888"/>
      <c r="DZ532" s="888"/>
      <c r="EA532" s="889"/>
      <c r="ED532" s="889"/>
      <c r="EE532" s="889"/>
      <c r="EF532" s="889"/>
      <c r="EG532" s="889"/>
      <c r="EH532" s="889"/>
      <c r="EI532" s="889"/>
      <c r="EJ532" s="889"/>
      <c r="EK532" s="887"/>
      <c r="EL532" s="887"/>
      <c r="EM532" s="887"/>
      <c r="EN532" s="742"/>
    </row>
    <row r="533" spans="2:144" ht="12" customHeight="1">
      <c r="B533" s="632"/>
      <c r="C533" s="3"/>
      <c r="D533" s="575" t="s">
        <v>133</v>
      </c>
      <c r="E533" s="42">
        <v>26</v>
      </c>
      <c r="F533" s="577">
        <f>1.32-(2*0.33)</f>
        <v>0.66</v>
      </c>
      <c r="G533" s="71">
        <v>7.92</v>
      </c>
      <c r="H533" s="579">
        <v>211</v>
      </c>
      <c r="I533" s="258">
        <f>F533*G533</f>
        <v>5.2272</v>
      </c>
      <c r="J533" s="581">
        <f t="shared" si="83"/>
        <v>57.05540250994797</v>
      </c>
      <c r="K533" s="859">
        <f>tji*233</f>
        <v>298.24</v>
      </c>
      <c r="L533" s="518"/>
      <c r="M533" s="860"/>
      <c r="N533" s="861" t="s">
        <v>180</v>
      </c>
      <c r="O533" s="862">
        <f t="shared" si="84"/>
        <v>0</v>
      </c>
      <c r="P533" s="863" t="s">
        <v>447</v>
      </c>
      <c r="Q533" s="857">
        <f t="shared" si="85"/>
        <v>0</v>
      </c>
      <c r="R533" s="845">
        <f t="shared" si="86"/>
        <v>0</v>
      </c>
      <c r="S533" s="858">
        <f t="shared" si="87"/>
        <v>0</v>
      </c>
      <c r="T533" s="847">
        <f t="shared" si="88"/>
        <v>0</v>
      </c>
      <c r="U533" s="49">
        <f t="shared" si="89"/>
        <v>0</v>
      </c>
      <c r="V533" s="279"/>
      <c r="W533" s="279"/>
      <c r="AE533" s="280"/>
      <c r="AF533" s="280"/>
      <c r="AJ533" s="280"/>
      <c r="AK533" s="280"/>
      <c r="AL533" s="280"/>
      <c r="AM533" s="280"/>
      <c r="AN533" s="281"/>
      <c r="AO533" s="281"/>
      <c r="AR533" s="281"/>
      <c r="AS533" s="281"/>
      <c r="AT533" s="281"/>
      <c r="AU533" s="281"/>
      <c r="AV533" s="281"/>
      <c r="AW533" s="281"/>
      <c r="BB533" s="281"/>
      <c r="BC533" s="281"/>
      <c r="BD533" s="281"/>
      <c r="BE533" s="281"/>
      <c r="BF533" s="281"/>
      <c r="BG533" s="281"/>
      <c r="BH533" s="281"/>
      <c r="BK533" s="815"/>
      <c r="BL533" s="815"/>
      <c r="BM533" s="815"/>
      <c r="BN533" s="815"/>
      <c r="BO533" s="815"/>
      <c r="BQ533" s="884"/>
      <c r="BR533" s="884"/>
      <c r="BS533" s="884"/>
      <c r="BT533" s="826"/>
      <c r="BY533" s="742"/>
      <c r="BZ533" s="852"/>
      <c r="CA533" s="852"/>
      <c r="CJ533" s="885"/>
      <c r="CK533" s="885"/>
      <c r="CL533" s="885"/>
      <c r="CP533" s="885"/>
      <c r="CQ533" s="885"/>
      <c r="CR533" s="885"/>
      <c r="CS533" s="885"/>
      <c r="CT533" s="885"/>
      <c r="CU533" s="885"/>
      <c r="CV533" s="885"/>
      <c r="CW533" s="885"/>
      <c r="CX533" s="815"/>
      <c r="DE533" s="886"/>
      <c r="DF533" s="886"/>
      <c r="DG533" s="886"/>
      <c r="DH533" s="886"/>
      <c r="DI533" s="886"/>
      <c r="DJ533" s="886"/>
      <c r="DK533" s="886"/>
      <c r="DL533" s="886"/>
      <c r="DM533" s="886"/>
      <c r="DN533" s="887"/>
      <c r="DO533" s="887"/>
      <c r="DP533" s="887"/>
      <c r="DQ533" s="808"/>
      <c r="DU533" s="888"/>
      <c r="DV533" s="888"/>
      <c r="DW533" s="888"/>
      <c r="DX533" s="888"/>
      <c r="DY533" s="888"/>
      <c r="DZ533" s="888"/>
      <c r="EA533" s="889"/>
      <c r="ED533" s="889"/>
      <c r="EE533" s="889"/>
      <c r="EF533" s="889"/>
      <c r="EG533" s="889"/>
      <c r="EH533" s="889"/>
      <c r="EI533" s="889"/>
      <c r="EJ533" s="889"/>
      <c r="EK533" s="887"/>
      <c r="EL533" s="887"/>
      <c r="EM533" s="887"/>
      <c r="EN533" s="742"/>
    </row>
    <row r="534" spans="2:144" ht="12" customHeight="1">
      <c r="B534" s="632"/>
      <c r="C534" s="40">
        <v>792</v>
      </c>
      <c r="D534" s="574" t="s">
        <v>134</v>
      </c>
      <c r="E534" s="42"/>
      <c r="F534" s="576">
        <f>1.32-(3*0.33)</f>
        <v>0.33000000000000007</v>
      </c>
      <c r="G534" s="71"/>
      <c r="H534" s="578">
        <v>119</v>
      </c>
      <c r="I534" s="46">
        <f>F534*G533</f>
        <v>2.6136000000000004</v>
      </c>
      <c r="J534" s="580">
        <f t="shared" si="83"/>
        <v>62.687480869299044</v>
      </c>
      <c r="K534" s="796">
        <f>tji*128</f>
        <v>163.84</v>
      </c>
      <c r="L534" s="514"/>
      <c r="M534" s="797"/>
      <c r="N534" s="798" t="s">
        <v>180</v>
      </c>
      <c r="O534" s="799">
        <f t="shared" si="84"/>
        <v>0</v>
      </c>
      <c r="P534" s="848" t="s">
        <v>446</v>
      </c>
      <c r="Q534" s="844">
        <f t="shared" si="85"/>
        <v>0</v>
      </c>
      <c r="R534" s="845">
        <f t="shared" si="86"/>
        <v>0</v>
      </c>
      <c r="S534" s="846">
        <f t="shared" si="87"/>
        <v>0</v>
      </c>
      <c r="T534" s="847">
        <f t="shared" si="88"/>
        <v>0</v>
      </c>
      <c r="U534" s="49">
        <f t="shared" si="89"/>
        <v>0</v>
      </c>
      <c r="V534" s="279"/>
      <c r="W534" s="279"/>
      <c r="AE534" s="280"/>
      <c r="AF534" s="280"/>
      <c r="AJ534" s="280"/>
      <c r="AK534" s="280"/>
      <c r="AL534" s="280"/>
      <c r="AM534" s="280"/>
      <c r="AN534" s="281"/>
      <c r="AO534" s="281"/>
      <c r="AR534" s="281"/>
      <c r="AS534" s="281"/>
      <c r="AT534" s="281"/>
      <c r="AU534" s="281"/>
      <c r="AV534" s="281"/>
      <c r="AW534" s="281"/>
      <c r="BB534" s="281"/>
      <c r="BC534" s="281"/>
      <c r="BD534" s="281"/>
      <c r="BE534" s="281"/>
      <c r="BF534" s="281"/>
      <c r="BG534" s="281"/>
      <c r="BH534" s="281"/>
      <c r="BK534" s="815"/>
      <c r="BL534" s="815"/>
      <c r="BM534" s="815"/>
      <c r="BN534" s="815"/>
      <c r="BO534" s="815"/>
      <c r="BQ534" s="884"/>
      <c r="BR534" s="884"/>
      <c r="BS534" s="884"/>
      <c r="BT534" s="826"/>
      <c r="BY534" s="742"/>
      <c r="BZ534" s="852"/>
      <c r="CA534" s="852"/>
      <c r="CJ534" s="885"/>
      <c r="CK534" s="885"/>
      <c r="CL534" s="885"/>
      <c r="CP534" s="885"/>
      <c r="CQ534" s="885"/>
      <c r="CR534" s="885"/>
      <c r="CS534" s="885"/>
      <c r="CT534" s="885"/>
      <c r="CU534" s="885"/>
      <c r="CV534" s="885"/>
      <c r="CW534" s="885"/>
      <c r="CX534" s="815"/>
      <c r="DE534" s="886"/>
      <c r="DF534" s="886"/>
      <c r="DG534" s="886"/>
      <c r="DH534" s="886"/>
      <c r="DI534" s="886"/>
      <c r="DJ534" s="886"/>
      <c r="DK534" s="886"/>
      <c r="DL534" s="886"/>
      <c r="DM534" s="886"/>
      <c r="DN534" s="887"/>
      <c r="DO534" s="887"/>
      <c r="DP534" s="887"/>
      <c r="DQ534" s="808"/>
      <c r="DU534" s="888"/>
      <c r="DV534" s="888"/>
      <c r="DW534" s="888"/>
      <c r="DX534" s="888"/>
      <c r="DY534" s="888"/>
      <c r="DZ534" s="888"/>
      <c r="EA534" s="889"/>
      <c r="ED534" s="889"/>
      <c r="EE534" s="889"/>
      <c r="EF534" s="889"/>
      <c r="EG534" s="889"/>
      <c r="EH534" s="889"/>
      <c r="EI534" s="889"/>
      <c r="EJ534" s="889"/>
      <c r="EK534" s="887"/>
      <c r="EL534" s="887"/>
      <c r="EM534" s="887"/>
      <c r="EN534" s="742"/>
    </row>
    <row r="535" spans="2:144" ht="12" customHeight="1">
      <c r="B535" s="632"/>
      <c r="C535" s="3"/>
      <c r="D535" s="575" t="s">
        <v>29</v>
      </c>
      <c r="E535" s="42">
        <v>26</v>
      </c>
      <c r="F535" s="577">
        <f>1.32-(2*0.33)</f>
        <v>0.66</v>
      </c>
      <c r="G535" s="71">
        <v>8.58</v>
      </c>
      <c r="H535" s="579">
        <v>227</v>
      </c>
      <c r="I535" s="258">
        <f>F535*G535</f>
        <v>5.662800000000001</v>
      </c>
      <c r="J535" s="580">
        <f t="shared" si="83"/>
        <v>56.05707423889241</v>
      </c>
      <c r="K535" s="859">
        <f>tji*248</f>
        <v>317.44</v>
      </c>
      <c r="L535" s="518"/>
      <c r="M535" s="860"/>
      <c r="N535" s="861" t="s">
        <v>180</v>
      </c>
      <c r="O535" s="862">
        <f t="shared" si="84"/>
        <v>0</v>
      </c>
      <c r="P535" s="863" t="s">
        <v>447</v>
      </c>
      <c r="Q535" s="857">
        <f t="shared" si="85"/>
        <v>0</v>
      </c>
      <c r="R535" s="845">
        <f t="shared" si="86"/>
        <v>0</v>
      </c>
      <c r="S535" s="858">
        <f t="shared" si="87"/>
        <v>0</v>
      </c>
      <c r="T535" s="847">
        <f t="shared" si="88"/>
        <v>0</v>
      </c>
      <c r="U535" s="49">
        <f t="shared" si="89"/>
        <v>0</v>
      </c>
      <c r="V535" s="279"/>
      <c r="W535" s="279"/>
      <c r="AE535" s="280"/>
      <c r="AF535" s="280"/>
      <c r="AJ535" s="280"/>
      <c r="AK535" s="280"/>
      <c r="AL535" s="280"/>
      <c r="AM535" s="280"/>
      <c r="AN535" s="281"/>
      <c r="AO535" s="281"/>
      <c r="AR535" s="281"/>
      <c r="AS535" s="281"/>
      <c r="AT535" s="281"/>
      <c r="AU535" s="281"/>
      <c r="AV535" s="281"/>
      <c r="AW535" s="281"/>
      <c r="BB535" s="281"/>
      <c r="BC535" s="281"/>
      <c r="BD535" s="281"/>
      <c r="BE535" s="281"/>
      <c r="BF535" s="281"/>
      <c r="BG535" s="281"/>
      <c r="BH535" s="281"/>
      <c r="BK535" s="815"/>
      <c r="BL535" s="815"/>
      <c r="BM535" s="815"/>
      <c r="BN535" s="815"/>
      <c r="BO535" s="815"/>
      <c r="BQ535" s="884"/>
      <c r="BR535" s="884"/>
      <c r="BS535" s="884"/>
      <c r="BT535" s="826"/>
      <c r="BY535" s="742"/>
      <c r="BZ535" s="852"/>
      <c r="CA535" s="852"/>
      <c r="CJ535" s="885"/>
      <c r="CK535" s="885"/>
      <c r="CL535" s="885"/>
      <c r="CP535" s="885"/>
      <c r="CQ535" s="885"/>
      <c r="CR535" s="885"/>
      <c r="CS535" s="885"/>
      <c r="CT535" s="885"/>
      <c r="CU535" s="885"/>
      <c r="CV535" s="885"/>
      <c r="CW535" s="885"/>
      <c r="CX535" s="815"/>
      <c r="DE535" s="886"/>
      <c r="DF535" s="886"/>
      <c r="DG535" s="886"/>
      <c r="DH535" s="886"/>
      <c r="DI535" s="886"/>
      <c r="DJ535" s="886"/>
      <c r="DK535" s="886"/>
      <c r="DL535" s="886"/>
      <c r="DM535" s="886"/>
      <c r="DN535" s="887"/>
      <c r="DO535" s="887"/>
      <c r="DP535" s="887"/>
      <c r="DQ535" s="808"/>
      <c r="DU535" s="888"/>
      <c r="DV535" s="888"/>
      <c r="DW535" s="888"/>
      <c r="DX535" s="888"/>
      <c r="DY535" s="888"/>
      <c r="DZ535" s="888"/>
      <c r="EA535" s="889"/>
      <c r="ED535" s="889"/>
      <c r="EE535" s="889"/>
      <c r="EF535" s="889"/>
      <c r="EG535" s="889"/>
      <c r="EH535" s="889"/>
      <c r="EI535" s="889"/>
      <c r="EJ535" s="889"/>
      <c r="EK535" s="887"/>
      <c r="EL535" s="887"/>
      <c r="EM535" s="887"/>
      <c r="EN535" s="742"/>
    </row>
    <row r="536" spans="2:144" ht="12" customHeight="1">
      <c r="B536" s="632"/>
      <c r="C536" s="40">
        <v>858</v>
      </c>
      <c r="D536" s="574" t="s">
        <v>135</v>
      </c>
      <c r="E536" s="42"/>
      <c r="F536" s="576">
        <f>1.32-(3*0.33)</f>
        <v>0.33000000000000007</v>
      </c>
      <c r="G536" s="71"/>
      <c r="H536" s="578">
        <v>129</v>
      </c>
      <c r="I536" s="46">
        <f>F536*G535</f>
        <v>2.831400000000001</v>
      </c>
      <c r="J536" s="580">
        <f t="shared" si="83"/>
        <v>61.481952391043286</v>
      </c>
      <c r="K536" s="796">
        <f>tji*136</f>
        <v>174.08</v>
      </c>
      <c r="L536" s="514"/>
      <c r="M536" s="797"/>
      <c r="N536" s="798" t="s">
        <v>180</v>
      </c>
      <c r="O536" s="799">
        <f t="shared" si="84"/>
        <v>0</v>
      </c>
      <c r="P536" s="848" t="s">
        <v>446</v>
      </c>
      <c r="Q536" s="844">
        <f t="shared" si="85"/>
        <v>0</v>
      </c>
      <c r="R536" s="845">
        <f t="shared" si="86"/>
        <v>0</v>
      </c>
      <c r="S536" s="846">
        <f t="shared" si="87"/>
        <v>0</v>
      </c>
      <c r="T536" s="847">
        <f t="shared" si="88"/>
        <v>0</v>
      </c>
      <c r="U536" s="49">
        <f t="shared" si="89"/>
        <v>0</v>
      </c>
      <c r="V536" s="279"/>
      <c r="W536" s="279"/>
      <c r="AE536" s="280"/>
      <c r="AF536" s="280"/>
      <c r="AJ536" s="280"/>
      <c r="AK536" s="280"/>
      <c r="AL536" s="280"/>
      <c r="AM536" s="280"/>
      <c r="AN536" s="281"/>
      <c r="AO536" s="281"/>
      <c r="AR536" s="281"/>
      <c r="AS536" s="281"/>
      <c r="AT536" s="281"/>
      <c r="AU536" s="281"/>
      <c r="AV536" s="281"/>
      <c r="AW536" s="281"/>
      <c r="BB536" s="281"/>
      <c r="BC536" s="281"/>
      <c r="BD536" s="281"/>
      <c r="BE536" s="281"/>
      <c r="BF536" s="281"/>
      <c r="BG536" s="281"/>
      <c r="BH536" s="281"/>
      <c r="BK536" s="815"/>
      <c r="BL536" s="815"/>
      <c r="BM536" s="815"/>
      <c r="BN536" s="815"/>
      <c r="BO536" s="815"/>
      <c r="BQ536" s="884"/>
      <c r="BR536" s="884"/>
      <c r="BS536" s="884"/>
      <c r="BT536" s="826"/>
      <c r="BY536" s="742"/>
      <c r="BZ536" s="852"/>
      <c r="CA536" s="852"/>
      <c r="CJ536" s="885"/>
      <c r="CK536" s="885"/>
      <c r="CL536" s="885"/>
      <c r="CP536" s="885"/>
      <c r="CQ536" s="885"/>
      <c r="CR536" s="885"/>
      <c r="CS536" s="885"/>
      <c r="CT536" s="885"/>
      <c r="CU536" s="885"/>
      <c r="CV536" s="885"/>
      <c r="CW536" s="885"/>
      <c r="CX536" s="815"/>
      <c r="DE536" s="886"/>
      <c r="DF536" s="886"/>
      <c r="DG536" s="886"/>
      <c r="DH536" s="886"/>
      <c r="DI536" s="886"/>
      <c r="DJ536" s="886"/>
      <c r="DK536" s="886"/>
      <c r="DL536" s="886"/>
      <c r="DM536" s="886"/>
      <c r="DN536" s="887"/>
      <c r="DO536" s="887"/>
      <c r="DP536" s="887"/>
      <c r="DQ536" s="808"/>
      <c r="DU536" s="888"/>
      <c r="DV536" s="888"/>
      <c r="DW536" s="888"/>
      <c r="DX536" s="888"/>
      <c r="DY536" s="888"/>
      <c r="DZ536" s="888"/>
      <c r="EA536" s="889"/>
      <c r="ED536" s="889"/>
      <c r="EE536" s="889"/>
      <c r="EF536" s="889"/>
      <c r="EG536" s="889"/>
      <c r="EH536" s="889"/>
      <c r="EI536" s="889"/>
      <c r="EJ536" s="889"/>
      <c r="EK536" s="887"/>
      <c r="EL536" s="887"/>
      <c r="EM536" s="887"/>
      <c r="EN536" s="742"/>
    </row>
    <row r="537" spans="2:144" ht="12" customHeight="1">
      <c r="B537" s="632"/>
      <c r="C537" s="3"/>
      <c r="D537" s="575" t="s">
        <v>136</v>
      </c>
      <c r="E537" s="42">
        <v>26</v>
      </c>
      <c r="F537" s="577">
        <f>1.32-(2*0.33)</f>
        <v>0.66</v>
      </c>
      <c r="G537" s="71">
        <v>9.24</v>
      </c>
      <c r="H537" s="579">
        <v>245</v>
      </c>
      <c r="I537" s="258">
        <f>F537*G537</f>
        <v>6.098400000000001</v>
      </c>
      <c r="J537" s="581">
        <f t="shared" si="83"/>
        <v>54.36179981634526</v>
      </c>
      <c r="K537" s="859">
        <f>tji*259</f>
        <v>331.52</v>
      </c>
      <c r="L537" s="518"/>
      <c r="M537" s="860"/>
      <c r="N537" s="861" t="s">
        <v>180</v>
      </c>
      <c r="O537" s="862">
        <f t="shared" si="84"/>
        <v>0</v>
      </c>
      <c r="P537" s="863" t="s">
        <v>447</v>
      </c>
      <c r="Q537" s="857">
        <f t="shared" si="85"/>
        <v>0</v>
      </c>
      <c r="R537" s="845">
        <f t="shared" si="86"/>
        <v>0</v>
      </c>
      <c r="S537" s="858">
        <f t="shared" si="87"/>
        <v>0</v>
      </c>
      <c r="T537" s="847">
        <f t="shared" si="88"/>
        <v>0</v>
      </c>
      <c r="U537" s="49">
        <f t="shared" si="89"/>
        <v>0</v>
      </c>
      <c r="V537" s="279"/>
      <c r="W537" s="279"/>
      <c r="AE537" s="280"/>
      <c r="AF537" s="280"/>
      <c r="AJ537" s="280"/>
      <c r="AK537" s="280"/>
      <c r="AL537" s="280"/>
      <c r="AM537" s="280"/>
      <c r="AN537" s="281"/>
      <c r="AO537" s="281"/>
      <c r="AR537" s="281"/>
      <c r="AS537" s="281"/>
      <c r="AT537" s="281"/>
      <c r="AU537" s="281"/>
      <c r="AV537" s="281"/>
      <c r="AW537" s="281"/>
      <c r="BB537" s="281"/>
      <c r="BC537" s="281"/>
      <c r="BD537" s="281"/>
      <c r="BE537" s="281"/>
      <c r="BF537" s="281"/>
      <c r="BG537" s="281"/>
      <c r="BH537" s="281"/>
      <c r="BK537" s="815"/>
      <c r="BL537" s="815"/>
      <c r="BM537" s="815"/>
      <c r="BN537" s="815"/>
      <c r="BO537" s="815"/>
      <c r="BQ537" s="884"/>
      <c r="BR537" s="884"/>
      <c r="BS537" s="884"/>
      <c r="BT537" s="826"/>
      <c r="BY537" s="742"/>
      <c r="BZ537" s="852"/>
      <c r="CA537" s="852"/>
      <c r="CJ537" s="885"/>
      <c r="CK537" s="885"/>
      <c r="CL537" s="885"/>
      <c r="CP537" s="885"/>
      <c r="CQ537" s="885"/>
      <c r="CR537" s="885"/>
      <c r="CS537" s="885"/>
      <c r="CT537" s="885"/>
      <c r="CU537" s="885"/>
      <c r="CV537" s="885"/>
      <c r="CW537" s="885"/>
      <c r="CX537" s="815"/>
      <c r="DE537" s="886"/>
      <c r="DF537" s="886"/>
      <c r="DG537" s="886"/>
      <c r="DH537" s="886"/>
      <c r="DI537" s="886"/>
      <c r="DJ537" s="886"/>
      <c r="DK537" s="886"/>
      <c r="DL537" s="886"/>
      <c r="DM537" s="886"/>
      <c r="DN537" s="887"/>
      <c r="DO537" s="887"/>
      <c r="DP537" s="887"/>
      <c r="DQ537" s="808"/>
      <c r="DU537" s="888"/>
      <c r="DV537" s="888"/>
      <c r="DW537" s="888"/>
      <c r="DX537" s="888"/>
      <c r="DY537" s="888"/>
      <c r="DZ537" s="888"/>
      <c r="EA537" s="889"/>
      <c r="ED537" s="889"/>
      <c r="EE537" s="889"/>
      <c r="EF537" s="889"/>
      <c r="EG537" s="889"/>
      <c r="EH537" s="889"/>
      <c r="EI537" s="889"/>
      <c r="EJ537" s="889"/>
      <c r="EK537" s="887"/>
      <c r="EL537" s="887"/>
      <c r="EM537" s="887"/>
      <c r="EN537" s="742"/>
    </row>
    <row r="538" spans="2:144" ht="12" customHeight="1">
      <c r="B538" s="632"/>
      <c r="C538" s="40">
        <v>924</v>
      </c>
      <c r="D538" s="574" t="s">
        <v>137</v>
      </c>
      <c r="E538" s="42"/>
      <c r="F538" s="576">
        <f>1.32-(3*0.33)</f>
        <v>0.33000000000000007</v>
      </c>
      <c r="G538" s="71"/>
      <c r="H538" s="578">
        <v>139</v>
      </c>
      <c r="I538" s="46">
        <f>F538*G537</f>
        <v>3.049200000000001</v>
      </c>
      <c r="J538" s="582">
        <f t="shared" si="83"/>
        <v>60.02886002886001</v>
      </c>
      <c r="K538" s="796">
        <f>tji*143</f>
        <v>183.04</v>
      </c>
      <c r="L538" s="514"/>
      <c r="M538" s="797"/>
      <c r="N538" s="798" t="s">
        <v>180</v>
      </c>
      <c r="O538" s="799">
        <f t="shared" si="84"/>
        <v>0</v>
      </c>
      <c r="P538" s="848" t="s">
        <v>446</v>
      </c>
      <c r="Q538" s="844">
        <f t="shared" si="85"/>
        <v>0</v>
      </c>
      <c r="R538" s="845">
        <f t="shared" si="86"/>
        <v>0</v>
      </c>
      <c r="S538" s="846">
        <f t="shared" si="87"/>
        <v>0</v>
      </c>
      <c r="T538" s="847">
        <f t="shared" si="88"/>
        <v>0</v>
      </c>
      <c r="U538" s="49">
        <f t="shared" si="89"/>
        <v>0</v>
      </c>
      <c r="V538" s="279"/>
      <c r="W538" s="279"/>
      <c r="AE538" s="280"/>
      <c r="AF538" s="280"/>
      <c r="AJ538" s="280"/>
      <c r="AK538" s="280"/>
      <c r="AL538" s="280"/>
      <c r="AM538" s="280"/>
      <c r="AN538" s="281"/>
      <c r="AO538" s="281"/>
      <c r="AR538" s="281"/>
      <c r="AS538" s="281"/>
      <c r="AT538" s="281"/>
      <c r="AU538" s="281"/>
      <c r="AV538" s="281"/>
      <c r="AW538" s="281"/>
      <c r="BB538" s="281"/>
      <c r="BC538" s="281"/>
      <c r="BD538" s="281"/>
      <c r="BE538" s="281"/>
      <c r="BF538" s="281"/>
      <c r="BG538" s="281"/>
      <c r="BH538" s="281"/>
      <c r="BK538" s="815"/>
      <c r="BL538" s="815"/>
      <c r="BM538" s="815"/>
      <c r="BN538" s="815"/>
      <c r="BO538" s="815"/>
      <c r="BQ538" s="884"/>
      <c r="BR538" s="884"/>
      <c r="BS538" s="884"/>
      <c r="BT538" s="826"/>
      <c r="BY538" s="742"/>
      <c r="BZ538" s="852"/>
      <c r="CA538" s="852"/>
      <c r="CJ538" s="885"/>
      <c r="CK538" s="885"/>
      <c r="CL538" s="885"/>
      <c r="CP538" s="885"/>
      <c r="CQ538" s="885"/>
      <c r="CR538" s="885"/>
      <c r="CS538" s="885"/>
      <c r="CT538" s="885"/>
      <c r="CU538" s="885"/>
      <c r="CV538" s="885"/>
      <c r="CW538" s="885"/>
      <c r="CX538" s="815"/>
      <c r="DE538" s="886"/>
      <c r="DF538" s="886"/>
      <c r="DG538" s="886"/>
      <c r="DH538" s="886"/>
      <c r="DI538" s="886"/>
      <c r="DJ538" s="886"/>
      <c r="DK538" s="886"/>
      <c r="DL538" s="886"/>
      <c r="DM538" s="886"/>
      <c r="DN538" s="887"/>
      <c r="DO538" s="887"/>
      <c r="DP538" s="887"/>
      <c r="DQ538" s="808"/>
      <c r="DU538" s="888"/>
      <c r="DV538" s="888"/>
      <c r="DW538" s="888"/>
      <c r="DX538" s="888"/>
      <c r="DY538" s="888"/>
      <c r="DZ538" s="888"/>
      <c r="EA538" s="889"/>
      <c r="ED538" s="889"/>
      <c r="EE538" s="889"/>
      <c r="EF538" s="889"/>
      <c r="EG538" s="889"/>
      <c r="EH538" s="889"/>
      <c r="EI538" s="889"/>
      <c r="EJ538" s="889"/>
      <c r="EK538" s="887"/>
      <c r="EL538" s="887"/>
      <c r="EM538" s="887"/>
      <c r="EN538" s="742"/>
    </row>
    <row r="539" spans="1:144" s="492" customFormat="1" ht="26.25" customHeight="1">
      <c r="A539" s="565" t="s">
        <v>721</v>
      </c>
      <c r="B539" s="632"/>
      <c r="C539" s="562" t="s">
        <v>112</v>
      </c>
      <c r="G539" s="491"/>
      <c r="I539" s="512"/>
      <c r="J539" s="736" t="s">
        <v>720</v>
      </c>
      <c r="K539" s="512"/>
      <c r="L539" s="554"/>
      <c r="M539" s="554"/>
      <c r="N539" s="555"/>
      <c r="O539" s="1091">
        <f>SUM(O517:O538)</f>
        <v>0</v>
      </c>
      <c r="P539" s="563"/>
      <c r="Q539" s="558"/>
      <c r="S539" s="558"/>
      <c r="U539" s="550"/>
      <c r="V539" s="279"/>
      <c r="W539" s="279"/>
      <c r="AE539" s="280"/>
      <c r="AF539" s="280"/>
      <c r="AJ539" s="280"/>
      <c r="AK539" s="280"/>
      <c r="AL539" s="280"/>
      <c r="AM539" s="280"/>
      <c r="AN539" s="281"/>
      <c r="AO539" s="281"/>
      <c r="AR539" s="281"/>
      <c r="AS539" s="281"/>
      <c r="AT539" s="281"/>
      <c r="AU539" s="281"/>
      <c r="AV539" s="281"/>
      <c r="AW539" s="281"/>
      <c r="BB539" s="281"/>
      <c r="BC539" s="281"/>
      <c r="BD539" s="281"/>
      <c r="BE539" s="281"/>
      <c r="BF539" s="281"/>
      <c r="BG539" s="281"/>
      <c r="BH539" s="281"/>
      <c r="BK539" s="897"/>
      <c r="BL539" s="897"/>
      <c r="BM539" s="897"/>
      <c r="BN539" s="897"/>
      <c r="BO539" s="897"/>
      <c r="BQ539" s="898"/>
      <c r="BR539" s="898"/>
      <c r="BS539" s="898"/>
      <c r="BT539" s="826"/>
      <c r="BY539" s="742"/>
      <c r="BZ539" s="806"/>
      <c r="CA539" s="806"/>
      <c r="CJ539" s="899"/>
      <c r="CK539" s="899"/>
      <c r="CL539" s="899"/>
      <c r="CP539" s="899"/>
      <c r="CQ539" s="899"/>
      <c r="CR539" s="899"/>
      <c r="CS539" s="899"/>
      <c r="CT539" s="899"/>
      <c r="CU539" s="899"/>
      <c r="CV539" s="899"/>
      <c r="CW539" s="899"/>
      <c r="CX539" s="897"/>
      <c r="DE539" s="900"/>
      <c r="DF539" s="900"/>
      <c r="DG539" s="900"/>
      <c r="DH539" s="900"/>
      <c r="DI539" s="900"/>
      <c r="DJ539" s="900"/>
      <c r="DK539" s="900"/>
      <c r="DL539" s="900"/>
      <c r="DM539" s="900"/>
      <c r="DN539" s="901"/>
      <c r="DO539" s="901"/>
      <c r="DP539" s="901"/>
      <c r="DQ539" s="808"/>
      <c r="DU539" s="888"/>
      <c r="DV539" s="888"/>
      <c r="DW539" s="888"/>
      <c r="DX539" s="888"/>
      <c r="DY539" s="888"/>
      <c r="DZ539" s="888"/>
      <c r="EA539" s="889"/>
      <c r="ED539" s="889"/>
      <c r="EE539" s="889"/>
      <c r="EF539" s="889"/>
      <c r="EG539" s="889"/>
      <c r="EH539" s="889"/>
      <c r="EI539" s="889"/>
      <c r="EJ539" s="889"/>
      <c r="EK539" s="901"/>
      <c r="EL539" s="901"/>
      <c r="EM539" s="901"/>
      <c r="EN539" s="742"/>
    </row>
    <row r="540" spans="2:144" ht="23.25" customHeight="1">
      <c r="B540" s="632"/>
      <c r="C540" s="249"/>
      <c r="E540" s="266" t="s">
        <v>565</v>
      </c>
      <c r="F540" s="266" t="s">
        <v>564</v>
      </c>
      <c r="G540" s="267" t="s">
        <v>563</v>
      </c>
      <c r="H540" s="196" t="s">
        <v>234</v>
      </c>
      <c r="I540" s="197" t="s">
        <v>566</v>
      </c>
      <c r="J540" s="196" t="s">
        <v>567</v>
      </c>
      <c r="K540" s="585" t="s">
        <v>156</v>
      </c>
      <c r="L540" s="516"/>
      <c r="M540" s="816"/>
      <c r="N540" s="870"/>
      <c r="O540" s="832" t="s">
        <v>236</v>
      </c>
      <c r="P540" s="832"/>
      <c r="Q540" s="834" t="s">
        <v>237</v>
      </c>
      <c r="R540" s="834" t="s">
        <v>238</v>
      </c>
      <c r="S540" s="835" t="s">
        <v>239</v>
      </c>
      <c r="T540" s="835" t="s">
        <v>240</v>
      </c>
      <c r="V540" s="279"/>
      <c r="W540" s="279"/>
      <c r="AE540" s="280"/>
      <c r="AF540" s="280"/>
      <c r="AJ540" s="280"/>
      <c r="AK540" s="280"/>
      <c r="AL540" s="280"/>
      <c r="AM540" s="280"/>
      <c r="AN540" s="281"/>
      <c r="AO540" s="281"/>
      <c r="AR540" s="281"/>
      <c r="AS540" s="281"/>
      <c r="AT540" s="281"/>
      <c r="AU540" s="281"/>
      <c r="AV540" s="281"/>
      <c r="AW540" s="281"/>
      <c r="BB540" s="281"/>
      <c r="BC540" s="281"/>
      <c r="BD540" s="281"/>
      <c r="BE540" s="281"/>
      <c r="BF540" s="281"/>
      <c r="BG540" s="281"/>
      <c r="BH540" s="281"/>
      <c r="BK540" s="815"/>
      <c r="BL540" s="815"/>
      <c r="BM540" s="815"/>
      <c r="BN540" s="815"/>
      <c r="BO540" s="815"/>
      <c r="BQ540" s="884"/>
      <c r="BR540" s="884"/>
      <c r="BS540" s="884"/>
      <c r="BT540" s="826"/>
      <c r="BY540" s="742"/>
      <c r="BZ540" s="852"/>
      <c r="CA540" s="852"/>
      <c r="CJ540" s="885"/>
      <c r="CK540" s="885"/>
      <c r="CL540" s="885"/>
      <c r="CP540" s="885"/>
      <c r="CQ540" s="885"/>
      <c r="CR540" s="885"/>
      <c r="CS540" s="885"/>
      <c r="CT540" s="885"/>
      <c r="CU540" s="885"/>
      <c r="CV540" s="885"/>
      <c r="CW540" s="885"/>
      <c r="CX540" s="815"/>
      <c r="DE540" s="886"/>
      <c r="DF540" s="886"/>
      <c r="DG540" s="886"/>
      <c r="DH540" s="886"/>
      <c r="DI540" s="886"/>
      <c r="DJ540" s="886"/>
      <c r="DK540" s="886"/>
      <c r="DL540" s="886"/>
      <c r="DM540" s="886"/>
      <c r="DN540" s="887"/>
      <c r="DO540" s="887"/>
      <c r="DP540" s="887"/>
      <c r="DQ540" s="808"/>
      <c r="DU540" s="888"/>
      <c r="DV540" s="888"/>
      <c r="DW540" s="888"/>
      <c r="DX540" s="888"/>
      <c r="DY540" s="888"/>
      <c r="DZ540" s="888"/>
      <c r="EA540" s="889"/>
      <c r="ED540" s="889"/>
      <c r="EE540" s="889"/>
      <c r="EF540" s="889"/>
      <c r="EG540" s="889"/>
      <c r="EH540" s="889"/>
      <c r="EI540" s="889"/>
      <c r="EJ540" s="889"/>
      <c r="EK540" s="887"/>
      <c r="EL540" s="887"/>
      <c r="EM540" s="887"/>
      <c r="EN540" s="742"/>
    </row>
    <row r="541" spans="2:144" ht="12" customHeight="1">
      <c r="B541" s="632"/>
      <c r="C541" s="3"/>
      <c r="D541" s="583" t="s">
        <v>138</v>
      </c>
      <c r="E541" s="42">
        <v>36</v>
      </c>
      <c r="F541" s="584">
        <f>1.32-(2*0.33)</f>
        <v>0.66</v>
      </c>
      <c r="G541" s="71">
        <v>2.64</v>
      </c>
      <c r="H541" s="271">
        <v>84</v>
      </c>
      <c r="I541" s="272">
        <f>F541*G541</f>
        <v>1.7424000000000002</v>
      </c>
      <c r="J541" s="580">
        <f aca="true" t="shared" si="90" ref="J541:J566">K541/I541</f>
        <v>74.93112947658402</v>
      </c>
      <c r="K541" s="855">
        <f>tji*102</f>
        <v>130.56</v>
      </c>
      <c r="L541" s="514"/>
      <c r="M541" s="797"/>
      <c r="N541" s="798" t="s">
        <v>180</v>
      </c>
      <c r="O541" s="799">
        <f aca="true" t="shared" si="91" ref="O541:O566">I541*M541</f>
        <v>0</v>
      </c>
      <c r="P541" s="848" t="s">
        <v>446</v>
      </c>
      <c r="Q541" s="844">
        <f aca="true" t="shared" si="92" ref="Q541:Q566">ROUNDUP((S541*(euro)),-2)</f>
        <v>0</v>
      </c>
      <c r="R541" s="845">
        <f aca="true" t="shared" si="93" ref="R541:R566">Q541*(1.25)</f>
        <v>0</v>
      </c>
      <c r="S541" s="846">
        <f aca="true" t="shared" si="94" ref="S541:S566">ROUNDUP((K541*M541),0)</f>
        <v>0</v>
      </c>
      <c r="T541" s="847">
        <f aca="true" t="shared" si="95" ref="T541:T566">ROUNDUP((S541*1.25),0)</f>
        <v>0</v>
      </c>
      <c r="U541" s="49">
        <f aca="true" t="shared" si="96" ref="U541:U566">H541*M541</f>
        <v>0</v>
      </c>
      <c r="V541" s="279"/>
      <c r="W541" s="279"/>
      <c r="AE541" s="280"/>
      <c r="AF541" s="280"/>
      <c r="AJ541" s="280"/>
      <c r="AK541" s="280"/>
      <c r="AL541" s="280"/>
      <c r="AM541" s="280"/>
      <c r="AN541" s="281"/>
      <c r="AO541" s="281"/>
      <c r="AR541" s="281"/>
      <c r="AS541" s="281"/>
      <c r="AT541" s="281"/>
      <c r="AU541" s="281"/>
      <c r="AV541" s="281"/>
      <c r="AW541" s="281"/>
      <c r="BB541" s="281"/>
      <c r="BC541" s="281"/>
      <c r="BD541" s="281"/>
      <c r="BE541" s="281"/>
      <c r="BF541" s="281"/>
      <c r="BG541" s="281"/>
      <c r="BH541" s="281"/>
      <c r="BK541" s="815"/>
      <c r="BL541" s="815"/>
      <c r="BM541" s="815"/>
      <c r="BN541" s="815"/>
      <c r="BO541" s="815"/>
      <c r="BQ541" s="884"/>
      <c r="BR541" s="884"/>
      <c r="BS541" s="884"/>
      <c r="BT541" s="826"/>
      <c r="BY541" s="742"/>
      <c r="BZ541" s="852"/>
      <c r="CA541" s="852"/>
      <c r="CJ541" s="885"/>
      <c r="CK541" s="885"/>
      <c r="CL541" s="885"/>
      <c r="CP541" s="885"/>
      <c r="CQ541" s="885"/>
      <c r="CR541" s="885"/>
      <c r="CS541" s="885"/>
      <c r="CT541" s="885"/>
      <c r="CU541" s="885"/>
      <c r="CV541" s="885"/>
      <c r="CW541" s="885"/>
      <c r="CX541" s="815"/>
      <c r="DE541" s="886"/>
      <c r="DF541" s="886"/>
      <c r="DG541" s="886"/>
      <c r="DH541" s="886"/>
      <c r="DI541" s="886"/>
      <c r="DJ541" s="886"/>
      <c r="DK541" s="886"/>
      <c r="DL541" s="886"/>
      <c r="DM541" s="886"/>
      <c r="DN541" s="887"/>
      <c r="DO541" s="887"/>
      <c r="DP541" s="887"/>
      <c r="DQ541" s="808"/>
      <c r="DU541" s="888"/>
      <c r="DV541" s="888"/>
      <c r="DW541" s="888"/>
      <c r="DX541" s="888"/>
      <c r="DY541" s="888"/>
      <c r="DZ541" s="888"/>
      <c r="EA541" s="889"/>
      <c r="ED541" s="889"/>
      <c r="EE541" s="889"/>
      <c r="EF541" s="889"/>
      <c r="EG541" s="889"/>
      <c r="EH541" s="889"/>
      <c r="EI541" s="889"/>
      <c r="EJ541" s="889"/>
      <c r="EK541" s="887"/>
      <c r="EL541" s="887"/>
      <c r="EM541" s="887"/>
      <c r="EN541" s="742"/>
    </row>
    <row r="542" spans="2:144" ht="12" customHeight="1">
      <c r="B542" s="632"/>
      <c r="C542" s="40">
        <v>264</v>
      </c>
      <c r="D542" s="583" t="s">
        <v>139</v>
      </c>
      <c r="E542" s="42"/>
      <c r="F542" s="584">
        <f>1.32-(3*0.33)</f>
        <v>0.33000000000000007</v>
      </c>
      <c r="G542" s="71"/>
      <c r="H542" s="271">
        <v>47</v>
      </c>
      <c r="I542" s="272">
        <f>F542*G541</f>
        <v>0.8712000000000002</v>
      </c>
      <c r="J542" s="580">
        <f t="shared" si="90"/>
        <v>82.27731864095499</v>
      </c>
      <c r="K542" s="855">
        <f>tji*56</f>
        <v>71.68</v>
      </c>
      <c r="L542" s="514"/>
      <c r="M542" s="797"/>
      <c r="N542" s="798" t="s">
        <v>180</v>
      </c>
      <c r="O542" s="799">
        <f t="shared" si="91"/>
        <v>0</v>
      </c>
      <c r="P542" s="848" t="s">
        <v>446</v>
      </c>
      <c r="Q542" s="844">
        <f t="shared" si="92"/>
        <v>0</v>
      </c>
      <c r="R542" s="845">
        <f t="shared" si="93"/>
        <v>0</v>
      </c>
      <c r="S542" s="846">
        <f t="shared" si="94"/>
        <v>0</v>
      </c>
      <c r="T542" s="847">
        <f t="shared" si="95"/>
        <v>0</v>
      </c>
      <c r="U542" s="49">
        <f t="shared" si="96"/>
        <v>0</v>
      </c>
      <c r="V542" s="279"/>
      <c r="W542" s="279"/>
      <c r="AE542" s="280"/>
      <c r="AF542" s="280"/>
      <c r="AJ542" s="280"/>
      <c r="AK542" s="280"/>
      <c r="AL542" s="280"/>
      <c r="AM542" s="280"/>
      <c r="AN542" s="281"/>
      <c r="AO542" s="281"/>
      <c r="AR542" s="281"/>
      <c r="AS542" s="281"/>
      <c r="AT542" s="281"/>
      <c r="AU542" s="281"/>
      <c r="AV542" s="281"/>
      <c r="AW542" s="281"/>
      <c r="BB542" s="281"/>
      <c r="BC542" s="281"/>
      <c r="BD542" s="281"/>
      <c r="BE542" s="281"/>
      <c r="BF542" s="281"/>
      <c r="BG542" s="281"/>
      <c r="BH542" s="281"/>
      <c r="BK542" s="815"/>
      <c r="BL542" s="815"/>
      <c r="BM542" s="815"/>
      <c r="BN542" s="815"/>
      <c r="BO542" s="815"/>
      <c r="BQ542" s="884"/>
      <c r="BR542" s="884"/>
      <c r="BS542" s="884"/>
      <c r="BT542" s="826"/>
      <c r="BY542" s="742"/>
      <c r="BZ542" s="852"/>
      <c r="CA542" s="852"/>
      <c r="CJ542" s="885"/>
      <c r="CK542" s="885"/>
      <c r="CL542" s="885"/>
      <c r="CP542" s="885"/>
      <c r="CQ542" s="885"/>
      <c r="CR542" s="885"/>
      <c r="CS542" s="885"/>
      <c r="CT542" s="885"/>
      <c r="CU542" s="885"/>
      <c r="CV542" s="885"/>
      <c r="CW542" s="885"/>
      <c r="CX542" s="815"/>
      <c r="DE542" s="886"/>
      <c r="DF542" s="886"/>
      <c r="DG542" s="886"/>
      <c r="DH542" s="886"/>
      <c r="DI542" s="886"/>
      <c r="DJ542" s="886"/>
      <c r="DK542" s="886"/>
      <c r="DL542" s="886"/>
      <c r="DM542" s="886"/>
      <c r="DN542" s="887"/>
      <c r="DO542" s="887"/>
      <c r="DP542" s="887"/>
      <c r="DQ542" s="808"/>
      <c r="DU542" s="888"/>
      <c r="DV542" s="888"/>
      <c r="DW542" s="888"/>
      <c r="DX542" s="888"/>
      <c r="DY542" s="888"/>
      <c r="DZ542" s="888"/>
      <c r="EA542" s="889"/>
      <c r="ED542" s="889"/>
      <c r="EE542" s="889"/>
      <c r="EF542" s="889"/>
      <c r="EG542" s="889"/>
      <c r="EH542" s="889"/>
      <c r="EI542" s="889"/>
      <c r="EJ542" s="889"/>
      <c r="EK542" s="887"/>
      <c r="EL542" s="887"/>
      <c r="EM542" s="887"/>
      <c r="EN542" s="742"/>
    </row>
    <row r="543" spans="2:144" ht="12" customHeight="1">
      <c r="B543" s="632"/>
      <c r="C543" s="5"/>
      <c r="D543" s="583" t="s">
        <v>140</v>
      </c>
      <c r="E543" s="42">
        <v>36</v>
      </c>
      <c r="F543" s="584">
        <f>1.32-(2*0.33)</f>
        <v>0.66</v>
      </c>
      <c r="G543" s="71">
        <v>3.3</v>
      </c>
      <c r="H543" s="271">
        <v>102</v>
      </c>
      <c r="I543" s="272">
        <f>F543*G543</f>
        <v>2.178</v>
      </c>
      <c r="J543" s="580">
        <f t="shared" si="90"/>
        <v>72.87419651056015</v>
      </c>
      <c r="K543" s="796">
        <f>tji*124</f>
        <v>158.72</v>
      </c>
      <c r="L543" s="514"/>
      <c r="M543" s="797"/>
      <c r="N543" s="798" t="s">
        <v>180</v>
      </c>
      <c r="O543" s="799">
        <f t="shared" si="91"/>
        <v>0</v>
      </c>
      <c r="P543" s="848" t="s">
        <v>446</v>
      </c>
      <c r="Q543" s="844">
        <f t="shared" si="92"/>
        <v>0</v>
      </c>
      <c r="R543" s="845">
        <f t="shared" si="93"/>
        <v>0</v>
      </c>
      <c r="S543" s="846">
        <f t="shared" si="94"/>
        <v>0</v>
      </c>
      <c r="T543" s="847">
        <f t="shared" si="95"/>
        <v>0</v>
      </c>
      <c r="U543" s="49">
        <f t="shared" si="96"/>
        <v>0</v>
      </c>
      <c r="V543" s="279"/>
      <c r="W543" s="279"/>
      <c r="AE543" s="280"/>
      <c r="AF543" s="280"/>
      <c r="AJ543" s="280"/>
      <c r="AK543" s="280"/>
      <c r="AL543" s="280"/>
      <c r="AM543" s="280"/>
      <c r="AN543" s="281"/>
      <c r="AO543" s="281"/>
      <c r="AR543" s="281"/>
      <c r="AS543" s="281"/>
      <c r="AT543" s="281"/>
      <c r="AU543" s="281"/>
      <c r="AV543" s="281"/>
      <c r="AW543" s="281"/>
      <c r="BB543" s="281"/>
      <c r="BC543" s="281"/>
      <c r="BD543" s="281"/>
      <c r="BE543" s="281"/>
      <c r="BF543" s="281"/>
      <c r="BG543" s="281"/>
      <c r="BH543" s="281"/>
      <c r="BK543" s="815"/>
      <c r="BL543" s="815"/>
      <c r="BM543" s="815"/>
      <c r="BN543" s="815"/>
      <c r="BO543" s="815"/>
      <c r="BQ543" s="884"/>
      <c r="BR543" s="884"/>
      <c r="BS543" s="884"/>
      <c r="BT543" s="826"/>
      <c r="BY543" s="742"/>
      <c r="BZ543" s="852"/>
      <c r="CA543" s="852"/>
      <c r="CJ543" s="885"/>
      <c r="CK543" s="885"/>
      <c r="CL543" s="885"/>
      <c r="CP543" s="885"/>
      <c r="CQ543" s="885"/>
      <c r="CR543" s="885"/>
      <c r="CS543" s="885"/>
      <c r="CT543" s="885"/>
      <c r="CU543" s="885"/>
      <c r="CV543" s="885"/>
      <c r="CW543" s="885"/>
      <c r="CX543" s="815"/>
      <c r="DE543" s="886"/>
      <c r="DF543" s="886"/>
      <c r="DG543" s="886"/>
      <c r="DH543" s="886"/>
      <c r="DI543" s="886"/>
      <c r="DJ543" s="886"/>
      <c r="DK543" s="886"/>
      <c r="DL543" s="886"/>
      <c r="DM543" s="886"/>
      <c r="DN543" s="887"/>
      <c r="DO543" s="887"/>
      <c r="DP543" s="887"/>
      <c r="DQ543" s="808"/>
      <c r="DU543" s="888"/>
      <c r="DV543" s="888"/>
      <c r="DW543" s="888"/>
      <c r="DX543" s="888"/>
      <c r="DY543" s="888"/>
      <c r="DZ543" s="888"/>
      <c r="EA543" s="889"/>
      <c r="ED543" s="889"/>
      <c r="EE543" s="889"/>
      <c r="EF543" s="889"/>
      <c r="EG543" s="889"/>
      <c r="EH543" s="889"/>
      <c r="EI543" s="889"/>
      <c r="EJ543" s="889"/>
      <c r="EK543" s="887"/>
      <c r="EL543" s="887"/>
      <c r="EM543" s="887"/>
      <c r="EN543" s="742"/>
    </row>
    <row r="544" spans="2:144" ht="12" customHeight="1">
      <c r="B544" s="632"/>
      <c r="C544" s="40">
        <v>330</v>
      </c>
      <c r="D544" s="583" t="s">
        <v>141</v>
      </c>
      <c r="E544" s="42"/>
      <c r="F544" s="584">
        <f>1.32-(3*0.33)</f>
        <v>0.33000000000000007</v>
      </c>
      <c r="G544" s="71"/>
      <c r="H544" s="271">
        <v>58</v>
      </c>
      <c r="I544" s="272">
        <f>F544*G543</f>
        <v>1.0890000000000002</v>
      </c>
      <c r="J544" s="580">
        <f t="shared" si="90"/>
        <v>79.92653810835628</v>
      </c>
      <c r="K544" s="796">
        <f>tji*68</f>
        <v>87.04</v>
      </c>
      <c r="L544" s="514"/>
      <c r="M544" s="797"/>
      <c r="N544" s="798" t="s">
        <v>180</v>
      </c>
      <c r="O544" s="799">
        <f t="shared" si="91"/>
        <v>0</v>
      </c>
      <c r="P544" s="848" t="s">
        <v>446</v>
      </c>
      <c r="Q544" s="844">
        <f t="shared" si="92"/>
        <v>0</v>
      </c>
      <c r="R544" s="845">
        <f t="shared" si="93"/>
        <v>0</v>
      </c>
      <c r="S544" s="846">
        <f t="shared" si="94"/>
        <v>0</v>
      </c>
      <c r="T544" s="847">
        <f t="shared" si="95"/>
        <v>0</v>
      </c>
      <c r="U544" s="49">
        <f t="shared" si="96"/>
        <v>0</v>
      </c>
      <c r="V544" s="279"/>
      <c r="W544" s="279"/>
      <c r="AE544" s="280"/>
      <c r="AF544" s="280"/>
      <c r="AJ544" s="280"/>
      <c r="AK544" s="280"/>
      <c r="AL544" s="280"/>
      <c r="AM544" s="280"/>
      <c r="AN544" s="281"/>
      <c r="AO544" s="281"/>
      <c r="AR544" s="281"/>
      <c r="AS544" s="281"/>
      <c r="AT544" s="281"/>
      <c r="AU544" s="281"/>
      <c r="AV544" s="281"/>
      <c r="AW544" s="281"/>
      <c r="BB544" s="281"/>
      <c r="BC544" s="281"/>
      <c r="BD544" s="281"/>
      <c r="BE544" s="281"/>
      <c r="BF544" s="281"/>
      <c r="BG544" s="281"/>
      <c r="BH544" s="281"/>
      <c r="BK544" s="815"/>
      <c r="BL544" s="815"/>
      <c r="BM544" s="815"/>
      <c r="BN544" s="815"/>
      <c r="BO544" s="815"/>
      <c r="BQ544" s="884"/>
      <c r="BR544" s="884"/>
      <c r="BS544" s="884"/>
      <c r="BT544" s="826"/>
      <c r="BY544" s="742"/>
      <c r="BZ544" s="852"/>
      <c r="CA544" s="852"/>
      <c r="CJ544" s="885"/>
      <c r="CK544" s="885"/>
      <c r="CL544" s="885"/>
      <c r="CP544" s="885"/>
      <c r="CQ544" s="885"/>
      <c r="CR544" s="885"/>
      <c r="CS544" s="885"/>
      <c r="CT544" s="885"/>
      <c r="CU544" s="885"/>
      <c r="CV544" s="885"/>
      <c r="CW544" s="885"/>
      <c r="CX544" s="815"/>
      <c r="DE544" s="886"/>
      <c r="DF544" s="886"/>
      <c r="DG544" s="886"/>
      <c r="DH544" s="886"/>
      <c r="DI544" s="886"/>
      <c r="DJ544" s="886"/>
      <c r="DK544" s="886"/>
      <c r="DL544" s="886"/>
      <c r="DM544" s="886"/>
      <c r="DN544" s="887"/>
      <c r="DO544" s="887"/>
      <c r="DP544" s="887"/>
      <c r="DQ544" s="808"/>
      <c r="DU544" s="888"/>
      <c r="DV544" s="888"/>
      <c r="DW544" s="888"/>
      <c r="DX544" s="888"/>
      <c r="DY544" s="888"/>
      <c r="DZ544" s="888"/>
      <c r="EA544" s="889"/>
      <c r="ED544" s="889"/>
      <c r="EE544" s="889"/>
      <c r="EF544" s="889"/>
      <c r="EG544" s="889"/>
      <c r="EH544" s="889"/>
      <c r="EI544" s="889"/>
      <c r="EJ544" s="889"/>
      <c r="EK544" s="887"/>
      <c r="EL544" s="887"/>
      <c r="EM544" s="887"/>
      <c r="EN544" s="742"/>
    </row>
    <row r="545" spans="2:144" ht="12" customHeight="1">
      <c r="B545" s="632"/>
      <c r="C545" s="3"/>
      <c r="D545" s="583" t="s">
        <v>142</v>
      </c>
      <c r="E545" s="42">
        <v>36</v>
      </c>
      <c r="F545" s="584">
        <f>1.32-(2*0.33)</f>
        <v>0.66</v>
      </c>
      <c r="G545" s="71">
        <v>3.96</v>
      </c>
      <c r="H545" s="271">
        <v>120</v>
      </c>
      <c r="I545" s="272">
        <f>F545*G545</f>
        <v>2.6136</v>
      </c>
      <c r="J545" s="580">
        <f t="shared" si="90"/>
        <v>70.03367003367003</v>
      </c>
      <c r="K545" s="796">
        <f>tji*143</f>
        <v>183.04</v>
      </c>
      <c r="L545" s="514"/>
      <c r="M545" s="797"/>
      <c r="N545" s="798" t="s">
        <v>180</v>
      </c>
      <c r="O545" s="799">
        <f t="shared" si="91"/>
        <v>0</v>
      </c>
      <c r="P545" s="848" t="s">
        <v>446</v>
      </c>
      <c r="Q545" s="844">
        <f t="shared" si="92"/>
        <v>0</v>
      </c>
      <c r="R545" s="845">
        <f t="shared" si="93"/>
        <v>0</v>
      </c>
      <c r="S545" s="846">
        <f t="shared" si="94"/>
        <v>0</v>
      </c>
      <c r="T545" s="847">
        <f t="shared" si="95"/>
        <v>0</v>
      </c>
      <c r="U545" s="49">
        <f t="shared" si="96"/>
        <v>0</v>
      </c>
      <c r="V545" s="279"/>
      <c r="W545" s="279"/>
      <c r="AE545" s="280"/>
      <c r="AF545" s="280"/>
      <c r="AJ545" s="280"/>
      <c r="AK545" s="280"/>
      <c r="AL545" s="280"/>
      <c r="AM545" s="280"/>
      <c r="AN545" s="281"/>
      <c r="AO545" s="281"/>
      <c r="AR545" s="281"/>
      <c r="AS545" s="281"/>
      <c r="AT545" s="281"/>
      <c r="AU545" s="281"/>
      <c r="AV545" s="281"/>
      <c r="AW545" s="281"/>
      <c r="BB545" s="281"/>
      <c r="BC545" s="281"/>
      <c r="BD545" s="281"/>
      <c r="BE545" s="281"/>
      <c r="BF545" s="281"/>
      <c r="BG545" s="281"/>
      <c r="BH545" s="281"/>
      <c r="BK545" s="815"/>
      <c r="BL545" s="815"/>
      <c r="BM545" s="815"/>
      <c r="BN545" s="815"/>
      <c r="BO545" s="815"/>
      <c r="BQ545" s="884"/>
      <c r="BR545" s="884"/>
      <c r="BS545" s="884"/>
      <c r="BT545" s="826"/>
      <c r="BY545" s="742"/>
      <c r="BZ545" s="852"/>
      <c r="CA545" s="852"/>
      <c r="CJ545" s="885"/>
      <c r="CK545" s="885"/>
      <c r="CL545" s="885"/>
      <c r="CP545" s="885"/>
      <c r="CQ545" s="885"/>
      <c r="CR545" s="885"/>
      <c r="CS545" s="885"/>
      <c r="CT545" s="885"/>
      <c r="CU545" s="885"/>
      <c r="CV545" s="885"/>
      <c r="CW545" s="885"/>
      <c r="CX545" s="815"/>
      <c r="DE545" s="886"/>
      <c r="DF545" s="886"/>
      <c r="DG545" s="886"/>
      <c r="DH545" s="886"/>
      <c r="DI545" s="886"/>
      <c r="DJ545" s="886"/>
      <c r="DK545" s="886"/>
      <c r="DL545" s="886"/>
      <c r="DM545" s="886"/>
      <c r="DN545" s="887"/>
      <c r="DO545" s="887"/>
      <c r="DP545" s="887"/>
      <c r="DQ545" s="808"/>
      <c r="DU545" s="888"/>
      <c r="DV545" s="888"/>
      <c r="DW545" s="888"/>
      <c r="DX545" s="888"/>
      <c r="DY545" s="888"/>
      <c r="DZ545" s="888"/>
      <c r="EA545" s="889"/>
      <c r="ED545" s="889"/>
      <c r="EE545" s="889"/>
      <c r="EF545" s="889"/>
      <c r="EG545" s="889"/>
      <c r="EH545" s="889"/>
      <c r="EI545" s="889"/>
      <c r="EJ545" s="889"/>
      <c r="EK545" s="887"/>
      <c r="EL545" s="887"/>
      <c r="EM545" s="887"/>
      <c r="EN545" s="742"/>
    </row>
    <row r="546" spans="2:144" ht="12" customHeight="1">
      <c r="B546" s="632"/>
      <c r="C546" s="40">
        <v>396</v>
      </c>
      <c r="D546" s="583" t="s">
        <v>143</v>
      </c>
      <c r="E546" s="42"/>
      <c r="F546" s="584">
        <f>1.32-(3*0.33)</f>
        <v>0.33000000000000007</v>
      </c>
      <c r="G546" s="71"/>
      <c r="H546" s="271">
        <v>68</v>
      </c>
      <c r="I546" s="272">
        <f>F546*G545</f>
        <v>1.3068000000000002</v>
      </c>
      <c r="J546" s="580">
        <f t="shared" si="90"/>
        <v>77.379859198041</v>
      </c>
      <c r="K546" s="796">
        <f>tji*79</f>
        <v>101.12</v>
      </c>
      <c r="L546" s="514"/>
      <c r="M546" s="797"/>
      <c r="N546" s="798" t="s">
        <v>180</v>
      </c>
      <c r="O546" s="799">
        <f t="shared" si="91"/>
        <v>0</v>
      </c>
      <c r="P546" s="848" t="s">
        <v>446</v>
      </c>
      <c r="Q546" s="844">
        <f t="shared" si="92"/>
        <v>0</v>
      </c>
      <c r="R546" s="845">
        <f t="shared" si="93"/>
        <v>0</v>
      </c>
      <c r="S546" s="846">
        <f t="shared" si="94"/>
        <v>0</v>
      </c>
      <c r="T546" s="847">
        <f t="shared" si="95"/>
        <v>0</v>
      </c>
      <c r="U546" s="49">
        <f t="shared" si="96"/>
        <v>0</v>
      </c>
      <c r="V546" s="279"/>
      <c r="W546" s="279"/>
      <c r="AE546" s="280"/>
      <c r="AF546" s="280"/>
      <c r="AJ546" s="280"/>
      <c r="AK546" s="280"/>
      <c r="AL546" s="280"/>
      <c r="AM546" s="280"/>
      <c r="AN546" s="281"/>
      <c r="AO546" s="281"/>
      <c r="AR546" s="281"/>
      <c r="AS546" s="281"/>
      <c r="AT546" s="281"/>
      <c r="AU546" s="281"/>
      <c r="AV546" s="281"/>
      <c r="AW546" s="281"/>
      <c r="BB546" s="281"/>
      <c r="BC546" s="281"/>
      <c r="BD546" s="281"/>
      <c r="BE546" s="281"/>
      <c r="BF546" s="281"/>
      <c r="BG546" s="281"/>
      <c r="BH546" s="281"/>
      <c r="BK546" s="815"/>
      <c r="BL546" s="815"/>
      <c r="BM546" s="815"/>
      <c r="BN546" s="815"/>
      <c r="BO546" s="815"/>
      <c r="BQ546" s="884"/>
      <c r="BR546" s="884"/>
      <c r="BS546" s="884"/>
      <c r="BT546" s="826"/>
      <c r="BY546" s="742"/>
      <c r="BZ546" s="852"/>
      <c r="CA546" s="852"/>
      <c r="CJ546" s="885"/>
      <c r="CK546" s="885"/>
      <c r="CL546" s="885"/>
      <c r="CP546" s="885"/>
      <c r="CQ546" s="885"/>
      <c r="CR546" s="885"/>
      <c r="CS546" s="885"/>
      <c r="CT546" s="885"/>
      <c r="CU546" s="885"/>
      <c r="CV546" s="885"/>
      <c r="CW546" s="885"/>
      <c r="CX546" s="815"/>
      <c r="DE546" s="886"/>
      <c r="DF546" s="886"/>
      <c r="DG546" s="886"/>
      <c r="DH546" s="886"/>
      <c r="DI546" s="886"/>
      <c r="DJ546" s="886"/>
      <c r="DK546" s="886"/>
      <c r="DL546" s="886"/>
      <c r="DM546" s="886"/>
      <c r="DN546" s="887"/>
      <c r="DO546" s="887"/>
      <c r="DP546" s="887"/>
      <c r="DQ546" s="808"/>
      <c r="DU546" s="888"/>
      <c r="DV546" s="888"/>
      <c r="DW546" s="888"/>
      <c r="DX546" s="888"/>
      <c r="DY546" s="888"/>
      <c r="DZ546" s="888"/>
      <c r="EA546" s="889"/>
      <c r="ED546" s="889"/>
      <c r="EE546" s="889"/>
      <c r="EF546" s="889"/>
      <c r="EG546" s="889"/>
      <c r="EH546" s="889"/>
      <c r="EI546" s="889"/>
      <c r="EJ546" s="889"/>
      <c r="EK546" s="887"/>
      <c r="EL546" s="887"/>
      <c r="EM546" s="887"/>
      <c r="EN546" s="742"/>
    </row>
    <row r="547" spans="2:144" ht="12" customHeight="1">
      <c r="B547" s="632"/>
      <c r="C547" s="40"/>
      <c r="D547" s="583" t="s">
        <v>30</v>
      </c>
      <c r="E547" s="42">
        <v>36</v>
      </c>
      <c r="F547" s="584">
        <v>0.66</v>
      </c>
      <c r="G547" s="71">
        <v>4.62</v>
      </c>
      <c r="H547" s="271">
        <v>139</v>
      </c>
      <c r="I547" s="272">
        <f>F547*G547</f>
        <v>3.0492000000000004</v>
      </c>
      <c r="J547" s="580">
        <f t="shared" si="90"/>
        <v>68.00472255017709</v>
      </c>
      <c r="K547" s="796">
        <f>tji*162</f>
        <v>207.36</v>
      </c>
      <c r="L547" s="514"/>
      <c r="M547" s="797"/>
      <c r="N547" s="798" t="s">
        <v>180</v>
      </c>
      <c r="O547" s="799">
        <f t="shared" si="91"/>
        <v>0</v>
      </c>
      <c r="P547" s="848" t="s">
        <v>446</v>
      </c>
      <c r="Q547" s="844">
        <f t="shared" si="92"/>
        <v>0</v>
      </c>
      <c r="R547" s="845">
        <f t="shared" si="93"/>
        <v>0</v>
      </c>
      <c r="S547" s="846">
        <f t="shared" si="94"/>
        <v>0</v>
      </c>
      <c r="T547" s="847">
        <f t="shared" si="95"/>
        <v>0</v>
      </c>
      <c r="U547" s="49">
        <f t="shared" si="96"/>
        <v>0</v>
      </c>
      <c r="V547" s="279"/>
      <c r="W547" s="279"/>
      <c r="AE547" s="280"/>
      <c r="AF547" s="280"/>
      <c r="AJ547" s="280"/>
      <c r="AK547" s="280"/>
      <c r="AL547" s="280"/>
      <c r="AM547" s="280"/>
      <c r="AN547" s="281"/>
      <c r="AO547" s="281"/>
      <c r="AR547" s="281"/>
      <c r="AS547" s="281"/>
      <c r="AT547" s="281"/>
      <c r="AU547" s="281"/>
      <c r="AV547" s="281"/>
      <c r="AW547" s="281"/>
      <c r="BB547" s="281"/>
      <c r="BC547" s="281"/>
      <c r="BD547" s="281"/>
      <c r="BE547" s="281"/>
      <c r="BF547" s="281"/>
      <c r="BG547" s="281"/>
      <c r="BH547" s="281"/>
      <c r="BK547" s="815"/>
      <c r="BL547" s="815"/>
      <c r="BM547" s="815"/>
      <c r="BN547" s="815"/>
      <c r="BO547" s="815"/>
      <c r="BQ547" s="884"/>
      <c r="BR547" s="884"/>
      <c r="BS547" s="884"/>
      <c r="BT547" s="826"/>
      <c r="BY547" s="742"/>
      <c r="BZ547" s="852"/>
      <c r="CA547" s="852"/>
      <c r="CJ547" s="885"/>
      <c r="CK547" s="885"/>
      <c r="CL547" s="885"/>
      <c r="CP547" s="885"/>
      <c r="CQ547" s="885"/>
      <c r="CR547" s="885"/>
      <c r="CS547" s="885"/>
      <c r="CT547" s="885"/>
      <c r="CU547" s="885"/>
      <c r="CV547" s="885"/>
      <c r="CW547" s="885"/>
      <c r="CX547" s="815"/>
      <c r="DE547" s="886"/>
      <c r="DF547" s="886"/>
      <c r="DG547" s="886"/>
      <c r="DH547" s="886"/>
      <c r="DI547" s="886"/>
      <c r="DJ547" s="886"/>
      <c r="DK547" s="886"/>
      <c r="DL547" s="886"/>
      <c r="DM547" s="886"/>
      <c r="DN547" s="887"/>
      <c r="DO547" s="887"/>
      <c r="DP547" s="887"/>
      <c r="DQ547" s="808"/>
      <c r="DU547" s="888"/>
      <c r="DV547" s="888"/>
      <c r="DW547" s="888"/>
      <c r="DX547" s="888"/>
      <c r="DY547" s="888"/>
      <c r="DZ547" s="888"/>
      <c r="EA547" s="889"/>
      <c r="ED547" s="889"/>
      <c r="EE547" s="889"/>
      <c r="EF547" s="889"/>
      <c r="EG547" s="889"/>
      <c r="EH547" s="889"/>
      <c r="EI547" s="889"/>
      <c r="EJ547" s="889"/>
      <c r="EK547" s="887"/>
      <c r="EL547" s="887"/>
      <c r="EM547" s="887"/>
      <c r="EN547" s="742"/>
    </row>
    <row r="548" spans="2:144" ht="12" customHeight="1">
      <c r="B548" s="632"/>
      <c r="C548" s="40">
        <v>462</v>
      </c>
      <c r="D548" s="583" t="s">
        <v>31</v>
      </c>
      <c r="E548" s="42"/>
      <c r="F548" s="584">
        <v>0.33</v>
      </c>
      <c r="G548" s="71"/>
      <c r="H548" s="271">
        <v>78</v>
      </c>
      <c r="I548" s="272">
        <f>F548*G547</f>
        <v>1.5246000000000002</v>
      </c>
      <c r="J548" s="580">
        <f t="shared" si="90"/>
        <v>74.72123835760199</v>
      </c>
      <c r="K548" s="796">
        <f>tji*89</f>
        <v>113.92</v>
      </c>
      <c r="L548" s="514"/>
      <c r="M548" s="797"/>
      <c r="N548" s="798" t="s">
        <v>180</v>
      </c>
      <c r="O548" s="799">
        <f t="shared" si="91"/>
        <v>0</v>
      </c>
      <c r="P548" s="848" t="s">
        <v>446</v>
      </c>
      <c r="Q548" s="844">
        <f t="shared" si="92"/>
        <v>0</v>
      </c>
      <c r="R548" s="845">
        <f t="shared" si="93"/>
        <v>0</v>
      </c>
      <c r="S548" s="846">
        <f t="shared" si="94"/>
        <v>0</v>
      </c>
      <c r="T548" s="847">
        <f t="shared" si="95"/>
        <v>0</v>
      </c>
      <c r="U548" s="49">
        <f t="shared" si="96"/>
        <v>0</v>
      </c>
      <c r="V548" s="279"/>
      <c r="W548" s="279"/>
      <c r="AE548" s="280"/>
      <c r="AF548" s="280"/>
      <c r="AJ548" s="280"/>
      <c r="AK548" s="280"/>
      <c r="AL548" s="280"/>
      <c r="AM548" s="280"/>
      <c r="AN548" s="281"/>
      <c r="AO548" s="281"/>
      <c r="AR548" s="281"/>
      <c r="AS548" s="281"/>
      <c r="AT548" s="281"/>
      <c r="AU548" s="281"/>
      <c r="AV548" s="281"/>
      <c r="AW548" s="281"/>
      <c r="BB548" s="281"/>
      <c r="BC548" s="281"/>
      <c r="BD548" s="281"/>
      <c r="BE548" s="281"/>
      <c r="BF548" s="281"/>
      <c r="BG548" s="281"/>
      <c r="BH548" s="281"/>
      <c r="BK548" s="815"/>
      <c r="BL548" s="815"/>
      <c r="BM548" s="815"/>
      <c r="BN548" s="815"/>
      <c r="BO548" s="815"/>
      <c r="BQ548" s="884"/>
      <c r="BR548" s="884"/>
      <c r="BS548" s="884"/>
      <c r="BT548" s="826"/>
      <c r="BY548" s="742"/>
      <c r="BZ548" s="852"/>
      <c r="CA548" s="852"/>
      <c r="CJ548" s="885"/>
      <c r="CK548" s="885"/>
      <c r="CL548" s="885"/>
      <c r="CP548" s="885"/>
      <c r="CQ548" s="885"/>
      <c r="CR548" s="885"/>
      <c r="CS548" s="885"/>
      <c r="CT548" s="885"/>
      <c r="CU548" s="885"/>
      <c r="CV548" s="885"/>
      <c r="CW548" s="885"/>
      <c r="CX548" s="815"/>
      <c r="DE548" s="886"/>
      <c r="DF548" s="886"/>
      <c r="DG548" s="886"/>
      <c r="DH548" s="886"/>
      <c r="DI548" s="886"/>
      <c r="DJ548" s="886"/>
      <c r="DK548" s="886"/>
      <c r="DL548" s="886"/>
      <c r="DM548" s="886"/>
      <c r="DN548" s="887"/>
      <c r="DO548" s="887"/>
      <c r="DP548" s="887"/>
      <c r="DQ548" s="808"/>
      <c r="DU548" s="888"/>
      <c r="DV548" s="888"/>
      <c r="DW548" s="888"/>
      <c r="DX548" s="888"/>
      <c r="DY548" s="888"/>
      <c r="DZ548" s="888"/>
      <c r="EA548" s="889"/>
      <c r="ED548" s="889"/>
      <c r="EE548" s="889"/>
      <c r="EF548" s="889"/>
      <c r="EG548" s="889"/>
      <c r="EH548" s="889"/>
      <c r="EI548" s="889"/>
      <c r="EJ548" s="889"/>
      <c r="EK548" s="887"/>
      <c r="EL548" s="887"/>
      <c r="EM548" s="887"/>
      <c r="EN548" s="742"/>
    </row>
    <row r="549" spans="2:144" ht="12" customHeight="1">
      <c r="B549" s="632"/>
      <c r="C549" s="3"/>
      <c r="D549" s="583" t="s">
        <v>144</v>
      </c>
      <c r="E549" s="3"/>
      <c r="F549" s="584">
        <f>1.32-(2*0.33)</f>
        <v>0.66</v>
      </c>
      <c r="G549" s="71">
        <v>5.28</v>
      </c>
      <c r="H549" s="271">
        <v>158</v>
      </c>
      <c r="I549" s="272">
        <f>F549*G549</f>
        <v>3.4848000000000003</v>
      </c>
      <c r="J549" s="580">
        <f t="shared" si="90"/>
        <v>66.4830119375574</v>
      </c>
      <c r="K549" s="796">
        <f>tji*181</f>
        <v>231.68</v>
      </c>
      <c r="L549" s="514"/>
      <c r="M549" s="797"/>
      <c r="N549" s="798" t="s">
        <v>180</v>
      </c>
      <c r="O549" s="799">
        <f t="shared" si="91"/>
        <v>0</v>
      </c>
      <c r="P549" s="848" t="s">
        <v>446</v>
      </c>
      <c r="Q549" s="844">
        <f t="shared" si="92"/>
        <v>0</v>
      </c>
      <c r="R549" s="845">
        <f t="shared" si="93"/>
        <v>0</v>
      </c>
      <c r="S549" s="846">
        <f t="shared" si="94"/>
        <v>0</v>
      </c>
      <c r="T549" s="847">
        <f t="shared" si="95"/>
        <v>0</v>
      </c>
      <c r="U549" s="49">
        <f t="shared" si="96"/>
        <v>0</v>
      </c>
      <c r="V549" s="279"/>
      <c r="W549" s="279"/>
      <c r="AE549" s="280"/>
      <c r="AF549" s="280"/>
      <c r="AJ549" s="280"/>
      <c r="AK549" s="280"/>
      <c r="AL549" s="280"/>
      <c r="AM549" s="280"/>
      <c r="AN549" s="281"/>
      <c r="AO549" s="281"/>
      <c r="AR549" s="281"/>
      <c r="AS549" s="281"/>
      <c r="AT549" s="281"/>
      <c r="AU549" s="281"/>
      <c r="AV549" s="281"/>
      <c r="AW549" s="281"/>
      <c r="BB549" s="281"/>
      <c r="BC549" s="281"/>
      <c r="BD549" s="281"/>
      <c r="BE549" s="281"/>
      <c r="BF549" s="281"/>
      <c r="BG549" s="281"/>
      <c r="BH549" s="281"/>
      <c r="BK549" s="815"/>
      <c r="BL549" s="815"/>
      <c r="BM549" s="815"/>
      <c r="BN549" s="815"/>
      <c r="BO549" s="815"/>
      <c r="BQ549" s="884"/>
      <c r="BR549" s="884"/>
      <c r="BS549" s="884"/>
      <c r="BT549" s="826"/>
      <c r="BY549" s="742"/>
      <c r="BZ549" s="852"/>
      <c r="CA549" s="852"/>
      <c r="CJ549" s="885"/>
      <c r="CK549" s="885"/>
      <c r="CL549" s="885"/>
      <c r="CP549" s="885"/>
      <c r="CQ549" s="885"/>
      <c r="CR549" s="885"/>
      <c r="CS549" s="885"/>
      <c r="CT549" s="885"/>
      <c r="CU549" s="885"/>
      <c r="CV549" s="885"/>
      <c r="CW549" s="885"/>
      <c r="CX549" s="815"/>
      <c r="DE549" s="886"/>
      <c r="DF549" s="886"/>
      <c r="DG549" s="886"/>
      <c r="DH549" s="886"/>
      <c r="DI549" s="886"/>
      <c r="DJ549" s="886"/>
      <c r="DK549" s="886"/>
      <c r="DL549" s="886"/>
      <c r="DM549" s="886"/>
      <c r="DN549" s="887"/>
      <c r="DO549" s="887"/>
      <c r="DP549" s="887"/>
      <c r="DQ549" s="808"/>
      <c r="DU549" s="888"/>
      <c r="DV549" s="888"/>
      <c r="DW549" s="888"/>
      <c r="DX549" s="888"/>
      <c r="DY549" s="888"/>
      <c r="DZ549" s="888"/>
      <c r="EA549" s="889"/>
      <c r="ED549" s="889"/>
      <c r="EE549" s="889"/>
      <c r="EF549" s="889"/>
      <c r="EG549" s="889"/>
      <c r="EH549" s="889"/>
      <c r="EI549" s="889"/>
      <c r="EJ549" s="889"/>
      <c r="EK549" s="887"/>
      <c r="EL549" s="887"/>
      <c r="EM549" s="887"/>
      <c r="EN549" s="742"/>
    </row>
    <row r="550" spans="2:144" ht="12" customHeight="1">
      <c r="B550" s="632"/>
      <c r="C550" s="40">
        <v>528</v>
      </c>
      <c r="D550" s="583" t="s">
        <v>145</v>
      </c>
      <c r="E550" s="42">
        <v>36</v>
      </c>
      <c r="F550" s="584">
        <f>1.32-(3*0.33)</f>
        <v>0.33000000000000007</v>
      </c>
      <c r="G550" s="71"/>
      <c r="H550" s="271">
        <v>88</v>
      </c>
      <c r="I550" s="272">
        <f>F550*G549</f>
        <v>1.7424000000000004</v>
      </c>
      <c r="J550" s="580">
        <f t="shared" si="90"/>
        <v>73.4618916437098</v>
      </c>
      <c r="K550" s="796">
        <f>tji*100</f>
        <v>128</v>
      </c>
      <c r="L550" s="514"/>
      <c r="M550" s="797"/>
      <c r="N550" s="798" t="s">
        <v>180</v>
      </c>
      <c r="O550" s="799">
        <f t="shared" si="91"/>
        <v>0</v>
      </c>
      <c r="P550" s="848" t="s">
        <v>446</v>
      </c>
      <c r="Q550" s="844">
        <f t="shared" si="92"/>
        <v>0</v>
      </c>
      <c r="R550" s="845">
        <f t="shared" si="93"/>
        <v>0</v>
      </c>
      <c r="S550" s="846">
        <f t="shared" si="94"/>
        <v>0</v>
      </c>
      <c r="T550" s="847">
        <f t="shared" si="95"/>
        <v>0</v>
      </c>
      <c r="U550" s="49">
        <f t="shared" si="96"/>
        <v>0</v>
      </c>
      <c r="V550" s="279"/>
      <c r="W550" s="279"/>
      <c r="AE550" s="280"/>
      <c r="AF550" s="280"/>
      <c r="AJ550" s="280"/>
      <c r="AK550" s="280"/>
      <c r="AL550" s="280"/>
      <c r="AM550" s="280"/>
      <c r="AN550" s="281"/>
      <c r="AO550" s="281"/>
      <c r="AR550" s="281"/>
      <c r="AS550" s="281"/>
      <c r="AT550" s="281"/>
      <c r="AU550" s="281"/>
      <c r="AV550" s="281"/>
      <c r="AW550" s="281"/>
      <c r="BB550" s="281"/>
      <c r="BC550" s="281"/>
      <c r="BD550" s="281"/>
      <c r="BE550" s="281"/>
      <c r="BF550" s="281"/>
      <c r="BG550" s="281"/>
      <c r="BH550" s="281"/>
      <c r="BK550" s="815"/>
      <c r="BL550" s="815"/>
      <c r="BM550" s="815"/>
      <c r="BN550" s="815"/>
      <c r="BO550" s="815"/>
      <c r="BQ550" s="884"/>
      <c r="BR550" s="884"/>
      <c r="BS550" s="884"/>
      <c r="BT550" s="826"/>
      <c r="BY550" s="742"/>
      <c r="BZ550" s="852"/>
      <c r="CA550" s="852"/>
      <c r="CJ550" s="885"/>
      <c r="CK550" s="885"/>
      <c r="CL550" s="885"/>
      <c r="CP550" s="885"/>
      <c r="CQ550" s="885"/>
      <c r="CR550" s="885"/>
      <c r="CS550" s="885"/>
      <c r="CT550" s="885"/>
      <c r="CU550" s="885"/>
      <c r="CV550" s="885"/>
      <c r="CW550" s="885"/>
      <c r="CX550" s="815"/>
      <c r="DE550" s="886"/>
      <c r="DF550" s="886"/>
      <c r="DG550" s="886"/>
      <c r="DH550" s="886"/>
      <c r="DI550" s="886"/>
      <c r="DJ550" s="886"/>
      <c r="DK550" s="886"/>
      <c r="DL550" s="886"/>
      <c r="DM550" s="886"/>
      <c r="DN550" s="887"/>
      <c r="DO550" s="887"/>
      <c r="DP550" s="887"/>
      <c r="DQ550" s="808"/>
      <c r="DU550" s="888"/>
      <c r="DV550" s="888"/>
      <c r="DW550" s="888"/>
      <c r="DX550" s="888"/>
      <c r="DY550" s="888"/>
      <c r="DZ550" s="888"/>
      <c r="EA550" s="889"/>
      <c r="ED550" s="889"/>
      <c r="EE550" s="889"/>
      <c r="EF550" s="889"/>
      <c r="EG550" s="889"/>
      <c r="EH550" s="889"/>
      <c r="EI550" s="889"/>
      <c r="EJ550" s="889"/>
      <c r="EK550" s="887"/>
      <c r="EL550" s="887"/>
      <c r="EM550" s="887"/>
      <c r="EN550" s="742"/>
    </row>
    <row r="551" spans="2:144" ht="12" customHeight="1">
      <c r="B551" s="632"/>
      <c r="C551" s="3"/>
      <c r="D551" s="583" t="s">
        <v>146</v>
      </c>
      <c r="E551" s="3"/>
      <c r="F551" s="584">
        <f>1.32-(2*0.33)</f>
        <v>0.66</v>
      </c>
      <c r="G551" s="71">
        <v>5.94</v>
      </c>
      <c r="H551" s="271">
        <v>178</v>
      </c>
      <c r="I551" s="272">
        <f>F551*G551</f>
        <v>3.9204000000000003</v>
      </c>
      <c r="J551" s="580">
        <f t="shared" si="90"/>
        <v>64.97296194265891</v>
      </c>
      <c r="K551" s="796">
        <f>tji*199</f>
        <v>254.72</v>
      </c>
      <c r="L551" s="514"/>
      <c r="M551" s="797"/>
      <c r="N551" s="798" t="s">
        <v>180</v>
      </c>
      <c r="O551" s="799">
        <f t="shared" si="91"/>
        <v>0</v>
      </c>
      <c r="P551" s="848" t="s">
        <v>446</v>
      </c>
      <c r="Q551" s="844">
        <f t="shared" si="92"/>
        <v>0</v>
      </c>
      <c r="R551" s="845">
        <f t="shared" si="93"/>
        <v>0</v>
      </c>
      <c r="S551" s="846">
        <f t="shared" si="94"/>
        <v>0</v>
      </c>
      <c r="T551" s="847">
        <f t="shared" si="95"/>
        <v>0</v>
      </c>
      <c r="U551" s="49">
        <f t="shared" si="96"/>
        <v>0</v>
      </c>
      <c r="V551" s="279"/>
      <c r="W551" s="279"/>
      <c r="AE551" s="280"/>
      <c r="AF551" s="280"/>
      <c r="AJ551" s="280"/>
      <c r="AK551" s="280"/>
      <c r="AL551" s="280"/>
      <c r="AM551" s="280"/>
      <c r="AN551" s="281"/>
      <c r="AO551" s="281"/>
      <c r="AR551" s="281"/>
      <c r="AS551" s="281"/>
      <c r="AT551" s="281"/>
      <c r="AU551" s="281"/>
      <c r="AV551" s="281"/>
      <c r="AW551" s="281"/>
      <c r="BB551" s="281"/>
      <c r="BC551" s="281"/>
      <c r="BD551" s="281"/>
      <c r="BE551" s="281"/>
      <c r="BF551" s="281"/>
      <c r="BG551" s="281"/>
      <c r="BH551" s="281"/>
      <c r="BK551" s="815"/>
      <c r="BL551" s="815"/>
      <c r="BM551" s="815"/>
      <c r="BN551" s="815"/>
      <c r="BO551" s="815"/>
      <c r="BQ551" s="884"/>
      <c r="BR551" s="884"/>
      <c r="BS551" s="884"/>
      <c r="BT551" s="826"/>
      <c r="BY551" s="742"/>
      <c r="BZ551" s="852"/>
      <c r="CA551" s="852"/>
      <c r="CJ551" s="885"/>
      <c r="CK551" s="885"/>
      <c r="CL551" s="885"/>
      <c r="CP551" s="885"/>
      <c r="CQ551" s="885"/>
      <c r="CR551" s="885"/>
      <c r="CS551" s="885"/>
      <c r="CT551" s="885"/>
      <c r="CU551" s="885"/>
      <c r="CV551" s="885"/>
      <c r="CW551" s="885"/>
      <c r="CX551" s="815"/>
      <c r="DE551" s="886"/>
      <c r="DF551" s="886"/>
      <c r="DG551" s="886"/>
      <c r="DH551" s="886"/>
      <c r="DI551" s="886"/>
      <c r="DJ551" s="886"/>
      <c r="DK551" s="886"/>
      <c r="DL551" s="886"/>
      <c r="DM551" s="886"/>
      <c r="DN551" s="887"/>
      <c r="DO551" s="887"/>
      <c r="DP551" s="887"/>
      <c r="DQ551" s="808"/>
      <c r="DU551" s="888"/>
      <c r="DV551" s="888"/>
      <c r="DW551" s="888"/>
      <c r="DX551" s="888"/>
      <c r="DY551" s="888"/>
      <c r="DZ551" s="888"/>
      <c r="EA551" s="889"/>
      <c r="ED551" s="889"/>
      <c r="EE551" s="889"/>
      <c r="EF551" s="889"/>
      <c r="EG551" s="889"/>
      <c r="EH551" s="889"/>
      <c r="EI551" s="889"/>
      <c r="EJ551" s="889"/>
      <c r="EK551" s="887"/>
      <c r="EL551" s="887"/>
      <c r="EM551" s="887"/>
      <c r="EN551" s="742"/>
    </row>
    <row r="552" spans="2:144" ht="12" customHeight="1">
      <c r="B552" s="632"/>
      <c r="C552" s="40">
        <v>594</v>
      </c>
      <c r="D552" s="583" t="s">
        <v>147</v>
      </c>
      <c r="E552" s="42">
        <v>36</v>
      </c>
      <c r="F552" s="584">
        <f>1.32-(3*0.33)</f>
        <v>0.33000000000000007</v>
      </c>
      <c r="G552" s="71"/>
      <c r="H552" s="271">
        <v>100</v>
      </c>
      <c r="I552" s="272">
        <f>F552*G551</f>
        <v>1.9602000000000006</v>
      </c>
      <c r="J552" s="580">
        <f t="shared" si="90"/>
        <v>71.82940516273848</v>
      </c>
      <c r="K552" s="796">
        <f>tji*110</f>
        <v>140.8</v>
      </c>
      <c r="L552" s="514"/>
      <c r="M552" s="797"/>
      <c r="N552" s="798" t="s">
        <v>180</v>
      </c>
      <c r="O552" s="799">
        <f t="shared" si="91"/>
        <v>0</v>
      </c>
      <c r="P552" s="848" t="s">
        <v>446</v>
      </c>
      <c r="Q552" s="844">
        <f t="shared" si="92"/>
        <v>0</v>
      </c>
      <c r="R552" s="845">
        <f t="shared" si="93"/>
        <v>0</v>
      </c>
      <c r="S552" s="846">
        <f t="shared" si="94"/>
        <v>0</v>
      </c>
      <c r="T552" s="847">
        <f t="shared" si="95"/>
        <v>0</v>
      </c>
      <c r="U552" s="49">
        <f t="shared" si="96"/>
        <v>0</v>
      </c>
      <c r="V552" s="279"/>
      <c r="W552" s="279"/>
      <c r="AE552" s="280"/>
      <c r="AF552" s="280"/>
      <c r="AJ552" s="280"/>
      <c r="AK552" s="280"/>
      <c r="AL552" s="280"/>
      <c r="AM552" s="280"/>
      <c r="AN552" s="281"/>
      <c r="AO552" s="281"/>
      <c r="AR552" s="281"/>
      <c r="AS552" s="281"/>
      <c r="AT552" s="281"/>
      <c r="AU552" s="281"/>
      <c r="AV552" s="281"/>
      <c r="AW552" s="281"/>
      <c r="BB552" s="281"/>
      <c r="BC552" s="281"/>
      <c r="BD552" s="281"/>
      <c r="BE552" s="281"/>
      <c r="BF552" s="281"/>
      <c r="BG552" s="281"/>
      <c r="BH552" s="281"/>
      <c r="BK552" s="815"/>
      <c r="BL552" s="815"/>
      <c r="BM552" s="815"/>
      <c r="BN552" s="815"/>
      <c r="BO552" s="815"/>
      <c r="BQ552" s="884"/>
      <c r="BR552" s="884"/>
      <c r="BS552" s="884"/>
      <c r="BT552" s="826"/>
      <c r="BY552" s="742"/>
      <c r="BZ552" s="852"/>
      <c r="CA552" s="852"/>
      <c r="CJ552" s="885"/>
      <c r="CK552" s="885"/>
      <c r="CL552" s="885"/>
      <c r="CP552" s="885"/>
      <c r="CQ552" s="885"/>
      <c r="CR552" s="885"/>
      <c r="CS552" s="885"/>
      <c r="CT552" s="885"/>
      <c r="CU552" s="885"/>
      <c r="CV552" s="885"/>
      <c r="CW552" s="885"/>
      <c r="CX552" s="815"/>
      <c r="DE552" s="886"/>
      <c r="DF552" s="886"/>
      <c r="DG552" s="886"/>
      <c r="DH552" s="886"/>
      <c r="DI552" s="886"/>
      <c r="DJ552" s="886"/>
      <c r="DK552" s="886"/>
      <c r="DL552" s="886"/>
      <c r="DM552" s="886"/>
      <c r="DN552" s="887"/>
      <c r="DO552" s="887"/>
      <c r="DP552" s="887"/>
      <c r="DQ552" s="808"/>
      <c r="DU552" s="888"/>
      <c r="DV552" s="888"/>
      <c r="DW552" s="888"/>
      <c r="DX552" s="888"/>
      <c r="DY552" s="888"/>
      <c r="DZ552" s="888"/>
      <c r="EA552" s="889"/>
      <c r="ED552" s="889"/>
      <c r="EE552" s="889"/>
      <c r="EF552" s="889"/>
      <c r="EG552" s="889"/>
      <c r="EH552" s="889"/>
      <c r="EI552" s="889"/>
      <c r="EJ552" s="889"/>
      <c r="EK552" s="887"/>
      <c r="EL552" s="887"/>
      <c r="EM552" s="887"/>
      <c r="EN552" s="742"/>
    </row>
    <row r="553" spans="2:144" ht="12" customHeight="1">
      <c r="B553" s="632"/>
      <c r="C553" s="3"/>
      <c r="D553" s="583" t="s">
        <v>148</v>
      </c>
      <c r="E553" s="3"/>
      <c r="F553" s="584">
        <f>1.32-(2*0.33)</f>
        <v>0.66</v>
      </c>
      <c r="G553" s="71">
        <v>6.6</v>
      </c>
      <c r="H553" s="271">
        <v>193</v>
      </c>
      <c r="I553" s="272">
        <f>F553*G553</f>
        <v>4.356</v>
      </c>
      <c r="J553" s="580">
        <f t="shared" si="90"/>
        <v>62.88337924701562</v>
      </c>
      <c r="K553" s="796">
        <f>tji*214</f>
        <v>273.92</v>
      </c>
      <c r="L553" s="514"/>
      <c r="M553" s="860"/>
      <c r="N553" s="861" t="s">
        <v>180</v>
      </c>
      <c r="O553" s="862">
        <f t="shared" si="91"/>
        <v>0</v>
      </c>
      <c r="P553" s="863" t="s">
        <v>447</v>
      </c>
      <c r="Q553" s="857">
        <f t="shared" si="92"/>
        <v>0</v>
      </c>
      <c r="R553" s="845">
        <f t="shared" si="93"/>
        <v>0</v>
      </c>
      <c r="S553" s="858">
        <f t="shared" si="94"/>
        <v>0</v>
      </c>
      <c r="T553" s="847">
        <f t="shared" si="95"/>
        <v>0</v>
      </c>
      <c r="U553" s="49">
        <f t="shared" si="96"/>
        <v>0</v>
      </c>
      <c r="V553" s="279"/>
      <c r="W553" s="279"/>
      <c r="AE553" s="280"/>
      <c r="AF553" s="280"/>
      <c r="AJ553" s="280"/>
      <c r="AK553" s="280"/>
      <c r="AL553" s="280"/>
      <c r="AM553" s="280"/>
      <c r="AN553" s="281"/>
      <c r="AO553" s="281"/>
      <c r="AR553" s="281"/>
      <c r="AS553" s="281"/>
      <c r="AT553" s="281"/>
      <c r="AU553" s="281"/>
      <c r="AV553" s="281"/>
      <c r="AW553" s="281"/>
      <c r="BB553" s="281"/>
      <c r="BC553" s="281"/>
      <c r="BD553" s="281"/>
      <c r="BE553" s="281"/>
      <c r="BF553" s="281"/>
      <c r="BG553" s="281"/>
      <c r="BH553" s="281"/>
      <c r="BK553" s="815"/>
      <c r="BL553" s="815"/>
      <c r="BM553" s="815"/>
      <c r="BN553" s="815"/>
      <c r="BO553" s="815"/>
      <c r="BQ553" s="884"/>
      <c r="BR553" s="884"/>
      <c r="BS553" s="884"/>
      <c r="BT553" s="826"/>
      <c r="BY553" s="742"/>
      <c r="BZ553" s="852"/>
      <c r="CA553" s="852"/>
      <c r="CJ553" s="885"/>
      <c r="CK553" s="885"/>
      <c r="CL553" s="885"/>
      <c r="CP553" s="885"/>
      <c r="CQ553" s="885"/>
      <c r="CR553" s="885"/>
      <c r="CS553" s="885"/>
      <c r="CT553" s="885"/>
      <c r="CU553" s="885"/>
      <c r="CV553" s="885"/>
      <c r="CW553" s="885"/>
      <c r="CX553" s="815"/>
      <c r="DE553" s="886"/>
      <c r="DF553" s="886"/>
      <c r="DG553" s="886"/>
      <c r="DH553" s="886"/>
      <c r="DI553" s="886"/>
      <c r="DJ553" s="886"/>
      <c r="DK553" s="886"/>
      <c r="DL553" s="886"/>
      <c r="DM553" s="886"/>
      <c r="DN553" s="887"/>
      <c r="DO553" s="887"/>
      <c r="DP553" s="887"/>
      <c r="DQ553" s="808"/>
      <c r="DU553" s="888"/>
      <c r="DV553" s="888"/>
      <c r="DW553" s="888"/>
      <c r="DX553" s="888"/>
      <c r="DY553" s="888"/>
      <c r="DZ553" s="888"/>
      <c r="EA553" s="889"/>
      <c r="ED553" s="889"/>
      <c r="EE553" s="889"/>
      <c r="EF553" s="889"/>
      <c r="EG553" s="889"/>
      <c r="EH553" s="889"/>
      <c r="EI553" s="889"/>
      <c r="EJ553" s="889"/>
      <c r="EK553" s="887"/>
      <c r="EL553" s="887"/>
      <c r="EM553" s="887"/>
      <c r="EN553" s="742"/>
    </row>
    <row r="554" spans="2:144" ht="12" customHeight="1">
      <c r="B554" s="632"/>
      <c r="C554" s="40">
        <v>660</v>
      </c>
      <c r="D554" s="583" t="s">
        <v>149</v>
      </c>
      <c r="E554" s="42">
        <v>36</v>
      </c>
      <c r="F554" s="584">
        <f>1.32-(3*0.33)</f>
        <v>0.33000000000000007</v>
      </c>
      <c r="G554" s="71"/>
      <c r="H554" s="271">
        <v>109</v>
      </c>
      <c r="I554" s="272">
        <f>F554*G553</f>
        <v>2.1780000000000004</v>
      </c>
      <c r="J554" s="580">
        <f t="shared" si="90"/>
        <v>69.93572084481174</v>
      </c>
      <c r="K554" s="796">
        <f>tji*119</f>
        <v>152.32</v>
      </c>
      <c r="L554" s="514"/>
      <c r="M554" s="797"/>
      <c r="N554" s="798" t="s">
        <v>180</v>
      </c>
      <c r="O554" s="799">
        <f t="shared" si="91"/>
        <v>0</v>
      </c>
      <c r="P554" s="848" t="s">
        <v>446</v>
      </c>
      <c r="Q554" s="844">
        <f t="shared" si="92"/>
        <v>0</v>
      </c>
      <c r="R554" s="845">
        <f t="shared" si="93"/>
        <v>0</v>
      </c>
      <c r="S554" s="846">
        <f t="shared" si="94"/>
        <v>0</v>
      </c>
      <c r="T554" s="847">
        <f t="shared" si="95"/>
        <v>0</v>
      </c>
      <c r="U554" s="49">
        <f t="shared" si="96"/>
        <v>0</v>
      </c>
      <c r="V554" s="279"/>
      <c r="W554" s="279"/>
      <c r="AE554" s="280"/>
      <c r="AF554" s="280"/>
      <c r="AJ554" s="280"/>
      <c r="AK554" s="280"/>
      <c r="AL554" s="280"/>
      <c r="AM554" s="280"/>
      <c r="AN554" s="281"/>
      <c r="AO554" s="281"/>
      <c r="AR554" s="281"/>
      <c r="AS554" s="281"/>
      <c r="AT554" s="281"/>
      <c r="AU554" s="281"/>
      <c r="AV554" s="281"/>
      <c r="AW554" s="281"/>
      <c r="BB554" s="281"/>
      <c r="BC554" s="281"/>
      <c r="BD554" s="281"/>
      <c r="BE554" s="281"/>
      <c r="BF554" s="281"/>
      <c r="BG554" s="281"/>
      <c r="BH554" s="281"/>
      <c r="BK554" s="815"/>
      <c r="BL554" s="815"/>
      <c r="BM554" s="815"/>
      <c r="BN554" s="815"/>
      <c r="BO554" s="815"/>
      <c r="BQ554" s="884"/>
      <c r="BR554" s="884"/>
      <c r="BS554" s="884"/>
      <c r="BT554" s="826"/>
      <c r="BY554" s="742"/>
      <c r="BZ554" s="852"/>
      <c r="CA554" s="852"/>
      <c r="CJ554" s="885"/>
      <c r="CK554" s="885"/>
      <c r="CL554" s="885"/>
      <c r="CP554" s="885"/>
      <c r="CQ554" s="885"/>
      <c r="CR554" s="885"/>
      <c r="CS554" s="885"/>
      <c r="CT554" s="885"/>
      <c r="CU554" s="885"/>
      <c r="CV554" s="885"/>
      <c r="CW554" s="885"/>
      <c r="CX554" s="815"/>
      <c r="DE554" s="886"/>
      <c r="DF554" s="886"/>
      <c r="DG554" s="886"/>
      <c r="DH554" s="886"/>
      <c r="DI554" s="886"/>
      <c r="DJ554" s="886"/>
      <c r="DK554" s="886"/>
      <c r="DL554" s="886"/>
      <c r="DM554" s="886"/>
      <c r="DN554" s="887"/>
      <c r="DO554" s="887"/>
      <c r="DP554" s="887"/>
      <c r="DQ554" s="808"/>
      <c r="DU554" s="888"/>
      <c r="DV554" s="888"/>
      <c r="DW554" s="888"/>
      <c r="DX554" s="888"/>
      <c r="DY554" s="888"/>
      <c r="DZ554" s="888"/>
      <c r="EA554" s="889"/>
      <c r="ED554" s="889"/>
      <c r="EE554" s="889"/>
      <c r="EF554" s="889"/>
      <c r="EG554" s="889"/>
      <c r="EH554" s="889"/>
      <c r="EI554" s="889"/>
      <c r="EJ554" s="889"/>
      <c r="EK554" s="887"/>
      <c r="EL554" s="887"/>
      <c r="EM554" s="887"/>
      <c r="EN554" s="742"/>
    </row>
    <row r="555" spans="2:144" ht="12" customHeight="1">
      <c r="B555" s="632"/>
      <c r="C555" s="3"/>
      <c r="D555" s="583" t="s">
        <v>32</v>
      </c>
      <c r="E555" s="42">
        <v>36</v>
      </c>
      <c r="F555" s="584">
        <f>1.32-(2*0.33)</f>
        <v>0.66</v>
      </c>
      <c r="G555" s="71">
        <v>7.92</v>
      </c>
      <c r="H555" s="271">
        <v>211</v>
      </c>
      <c r="I555" s="272">
        <f>F555*G555</f>
        <v>5.2272</v>
      </c>
      <c r="J555" s="580">
        <f t="shared" si="90"/>
        <v>53.872053872053876</v>
      </c>
      <c r="K555" s="796">
        <f>tji*220</f>
        <v>281.6</v>
      </c>
      <c r="L555" s="514"/>
      <c r="M555" s="860"/>
      <c r="N555" s="861" t="s">
        <v>180</v>
      </c>
      <c r="O555" s="862">
        <f t="shared" si="91"/>
        <v>0</v>
      </c>
      <c r="P555" s="863" t="s">
        <v>447</v>
      </c>
      <c r="Q555" s="857">
        <f t="shared" si="92"/>
        <v>0</v>
      </c>
      <c r="R555" s="845">
        <f t="shared" si="93"/>
        <v>0</v>
      </c>
      <c r="S555" s="858">
        <f t="shared" si="94"/>
        <v>0</v>
      </c>
      <c r="T555" s="847">
        <f t="shared" si="95"/>
        <v>0</v>
      </c>
      <c r="U555" s="49">
        <f t="shared" si="96"/>
        <v>0</v>
      </c>
      <c r="V555" s="279"/>
      <c r="W555" s="279"/>
      <c r="AE555" s="280"/>
      <c r="AF555" s="280"/>
      <c r="AJ555" s="280"/>
      <c r="AK555" s="280"/>
      <c r="AL555" s="280"/>
      <c r="AM555" s="280"/>
      <c r="AN555" s="281"/>
      <c r="AO555" s="281"/>
      <c r="AR555" s="281"/>
      <c r="AS555" s="281"/>
      <c r="AT555" s="281"/>
      <c r="AU555" s="281"/>
      <c r="AV555" s="281"/>
      <c r="AW555" s="281"/>
      <c r="BB555" s="281"/>
      <c r="BC555" s="281"/>
      <c r="BD555" s="281"/>
      <c r="BE555" s="281"/>
      <c r="BF555" s="281"/>
      <c r="BG555" s="281"/>
      <c r="BH555" s="281"/>
      <c r="BK555" s="815"/>
      <c r="BL555" s="815"/>
      <c r="BM555" s="815"/>
      <c r="BN555" s="815"/>
      <c r="BO555" s="815"/>
      <c r="BQ555" s="884"/>
      <c r="BR555" s="884"/>
      <c r="BS555" s="884"/>
      <c r="BT555" s="826"/>
      <c r="BY555" s="742"/>
      <c r="BZ555" s="852"/>
      <c r="CA555" s="852"/>
      <c r="CJ555" s="885"/>
      <c r="CK555" s="885"/>
      <c r="CL555" s="885"/>
      <c r="CP555" s="885"/>
      <c r="CQ555" s="885"/>
      <c r="CR555" s="885"/>
      <c r="CS555" s="885"/>
      <c r="CT555" s="885"/>
      <c r="CU555" s="885"/>
      <c r="CV555" s="885"/>
      <c r="CW555" s="885"/>
      <c r="CX555" s="815"/>
      <c r="DE555" s="886"/>
      <c r="DF555" s="886"/>
      <c r="DG555" s="886"/>
      <c r="DH555" s="886"/>
      <c r="DI555" s="886"/>
      <c r="DJ555" s="886"/>
      <c r="DK555" s="886"/>
      <c r="DL555" s="886"/>
      <c r="DM555" s="886"/>
      <c r="DN555" s="887"/>
      <c r="DO555" s="887"/>
      <c r="DP555" s="887"/>
      <c r="DQ555" s="808"/>
      <c r="DU555" s="888"/>
      <c r="DV555" s="888"/>
      <c r="DW555" s="888"/>
      <c r="DX555" s="888"/>
      <c r="DY555" s="888"/>
      <c r="DZ555" s="888"/>
      <c r="EA555" s="889"/>
      <c r="ED555" s="889"/>
      <c r="EE555" s="889"/>
      <c r="EF555" s="889"/>
      <c r="EG555" s="889"/>
      <c r="EH555" s="889"/>
      <c r="EI555" s="889"/>
      <c r="EJ555" s="889"/>
      <c r="EK555" s="887"/>
      <c r="EL555" s="887"/>
      <c r="EM555" s="887"/>
      <c r="EN555" s="742"/>
    </row>
    <row r="556" spans="2:144" ht="12" customHeight="1">
      <c r="B556" s="632"/>
      <c r="C556" s="40">
        <v>726</v>
      </c>
      <c r="D556" s="583" t="s">
        <v>33</v>
      </c>
      <c r="E556" s="42"/>
      <c r="F556" s="584">
        <f>1.32-(3*0.33)</f>
        <v>0.33000000000000007</v>
      </c>
      <c r="G556" s="71"/>
      <c r="H556" s="271">
        <v>120</v>
      </c>
      <c r="I556" s="272">
        <f>F556*G555</f>
        <v>2.6136000000000004</v>
      </c>
      <c r="J556" s="580">
        <f t="shared" si="90"/>
        <v>62.687480869299044</v>
      </c>
      <c r="K556" s="796">
        <f>tji*128</f>
        <v>163.84</v>
      </c>
      <c r="L556" s="514"/>
      <c r="M556" s="797"/>
      <c r="N556" s="798" t="s">
        <v>180</v>
      </c>
      <c r="O556" s="799">
        <f t="shared" si="91"/>
        <v>0</v>
      </c>
      <c r="P556" s="848" t="s">
        <v>446</v>
      </c>
      <c r="Q556" s="844">
        <f t="shared" si="92"/>
        <v>0</v>
      </c>
      <c r="R556" s="845">
        <f t="shared" si="93"/>
        <v>0</v>
      </c>
      <c r="S556" s="846">
        <f t="shared" si="94"/>
        <v>0</v>
      </c>
      <c r="T556" s="847">
        <f t="shared" si="95"/>
        <v>0</v>
      </c>
      <c r="U556" s="49">
        <f t="shared" si="96"/>
        <v>0</v>
      </c>
      <c r="V556" s="279"/>
      <c r="W556" s="279"/>
      <c r="AE556" s="280"/>
      <c r="AF556" s="280"/>
      <c r="AJ556" s="280"/>
      <c r="AK556" s="280"/>
      <c r="AL556" s="280"/>
      <c r="AM556" s="280"/>
      <c r="AN556" s="281"/>
      <c r="AO556" s="281"/>
      <c r="AR556" s="281"/>
      <c r="AS556" s="281"/>
      <c r="AT556" s="281"/>
      <c r="AU556" s="281"/>
      <c r="AV556" s="281"/>
      <c r="AW556" s="281"/>
      <c r="BB556" s="281"/>
      <c r="BC556" s="281"/>
      <c r="BD556" s="281"/>
      <c r="BE556" s="281"/>
      <c r="BF556" s="281"/>
      <c r="BG556" s="281"/>
      <c r="BH556" s="281"/>
      <c r="BK556" s="815"/>
      <c r="BL556" s="815"/>
      <c r="BM556" s="815"/>
      <c r="BN556" s="815"/>
      <c r="BO556" s="815"/>
      <c r="BQ556" s="884"/>
      <c r="BR556" s="884"/>
      <c r="BS556" s="884"/>
      <c r="BT556" s="826"/>
      <c r="BY556" s="742"/>
      <c r="BZ556" s="852"/>
      <c r="CA556" s="852"/>
      <c r="CJ556" s="885"/>
      <c r="CK556" s="885"/>
      <c r="CL556" s="885"/>
      <c r="CP556" s="885"/>
      <c r="CQ556" s="885"/>
      <c r="CR556" s="885"/>
      <c r="CS556" s="885"/>
      <c r="CT556" s="885"/>
      <c r="CU556" s="885"/>
      <c r="CV556" s="885"/>
      <c r="CW556" s="885"/>
      <c r="CX556" s="815"/>
      <c r="DE556" s="886"/>
      <c r="DF556" s="886"/>
      <c r="DG556" s="886"/>
      <c r="DH556" s="886"/>
      <c r="DI556" s="886"/>
      <c r="DJ556" s="886"/>
      <c r="DK556" s="886"/>
      <c r="DL556" s="886"/>
      <c r="DM556" s="886"/>
      <c r="DN556" s="887"/>
      <c r="DO556" s="887"/>
      <c r="DP556" s="887"/>
      <c r="DQ556" s="808"/>
      <c r="DU556" s="888"/>
      <c r="DV556" s="888"/>
      <c r="DW556" s="888"/>
      <c r="DX556" s="888"/>
      <c r="DY556" s="888"/>
      <c r="DZ556" s="888"/>
      <c r="EA556" s="889"/>
      <c r="ED556" s="889"/>
      <c r="EE556" s="889"/>
      <c r="EF556" s="889"/>
      <c r="EG556" s="889"/>
      <c r="EH556" s="889"/>
      <c r="EI556" s="889"/>
      <c r="EJ556" s="889"/>
      <c r="EK556" s="887"/>
      <c r="EL556" s="887"/>
      <c r="EM556" s="887"/>
      <c r="EN556" s="742"/>
    </row>
    <row r="557" spans="2:144" ht="12" customHeight="1">
      <c r="B557" s="632"/>
      <c r="C557" s="3"/>
      <c r="D557" s="583" t="s">
        <v>150</v>
      </c>
      <c r="E557" s="3"/>
      <c r="F557" s="584">
        <f>1.32-(2*0.33)</f>
        <v>0.66</v>
      </c>
      <c r="G557" s="71">
        <v>7.92</v>
      </c>
      <c r="H557" s="271">
        <v>229</v>
      </c>
      <c r="I557" s="272">
        <f>F557*G557</f>
        <v>5.2272</v>
      </c>
      <c r="J557" s="580">
        <f t="shared" si="90"/>
        <v>59.993878175696366</v>
      </c>
      <c r="K557" s="796">
        <f>tji*245</f>
        <v>313.6</v>
      </c>
      <c r="L557" s="514"/>
      <c r="M557" s="860"/>
      <c r="N557" s="861" t="s">
        <v>180</v>
      </c>
      <c r="O557" s="862">
        <f t="shared" si="91"/>
        <v>0</v>
      </c>
      <c r="P557" s="863" t="s">
        <v>447</v>
      </c>
      <c r="Q557" s="857">
        <f t="shared" si="92"/>
        <v>0</v>
      </c>
      <c r="R557" s="845">
        <f t="shared" si="93"/>
        <v>0</v>
      </c>
      <c r="S557" s="858">
        <f t="shared" si="94"/>
        <v>0</v>
      </c>
      <c r="T557" s="847">
        <f t="shared" si="95"/>
        <v>0</v>
      </c>
      <c r="U557" s="49">
        <f t="shared" si="96"/>
        <v>0</v>
      </c>
      <c r="V557" s="279"/>
      <c r="W557" s="279"/>
      <c r="AE557" s="280"/>
      <c r="AF557" s="280"/>
      <c r="AJ557" s="280"/>
      <c r="AK557" s="280"/>
      <c r="AL557" s="280"/>
      <c r="AM557" s="280"/>
      <c r="AN557" s="281"/>
      <c r="AO557" s="281"/>
      <c r="AR557" s="281"/>
      <c r="AS557" s="281"/>
      <c r="AT557" s="281"/>
      <c r="AU557" s="281"/>
      <c r="AV557" s="281"/>
      <c r="AW557" s="281"/>
      <c r="BB557" s="281"/>
      <c r="BC557" s="281"/>
      <c r="BD557" s="281"/>
      <c r="BE557" s="281"/>
      <c r="BF557" s="281"/>
      <c r="BG557" s="281"/>
      <c r="BH557" s="281"/>
      <c r="BK557" s="815"/>
      <c r="BL557" s="815"/>
      <c r="BM557" s="815"/>
      <c r="BN557" s="815"/>
      <c r="BO557" s="815"/>
      <c r="BQ557" s="884"/>
      <c r="BR557" s="884"/>
      <c r="BS557" s="884"/>
      <c r="BT557" s="826"/>
      <c r="BY557" s="742"/>
      <c r="BZ557" s="852"/>
      <c r="CA557" s="852"/>
      <c r="CJ557" s="885"/>
      <c r="CK557" s="885"/>
      <c r="CL557" s="885"/>
      <c r="CP557" s="885"/>
      <c r="CQ557" s="885"/>
      <c r="CR557" s="885"/>
      <c r="CS557" s="885"/>
      <c r="CT557" s="885"/>
      <c r="CU557" s="885"/>
      <c r="CV557" s="885"/>
      <c r="CW557" s="885"/>
      <c r="CX557" s="815"/>
      <c r="DE557" s="886"/>
      <c r="DF557" s="886"/>
      <c r="DG557" s="886"/>
      <c r="DH557" s="886"/>
      <c r="DI557" s="886"/>
      <c r="DJ557" s="886"/>
      <c r="DK557" s="886"/>
      <c r="DL557" s="886"/>
      <c r="DM557" s="886"/>
      <c r="DN557" s="887"/>
      <c r="DO557" s="887"/>
      <c r="DP557" s="887"/>
      <c r="DQ557" s="808"/>
      <c r="DU557" s="888"/>
      <c r="DV557" s="888"/>
      <c r="DW557" s="888"/>
      <c r="DX557" s="888"/>
      <c r="DY557" s="888"/>
      <c r="DZ557" s="888"/>
      <c r="EA557" s="889"/>
      <c r="ED557" s="889"/>
      <c r="EE557" s="889"/>
      <c r="EF557" s="889"/>
      <c r="EG557" s="889"/>
      <c r="EH557" s="889"/>
      <c r="EI557" s="889"/>
      <c r="EJ557" s="889"/>
      <c r="EK557" s="887"/>
      <c r="EL557" s="887"/>
      <c r="EM557" s="887"/>
      <c r="EN557" s="742"/>
    </row>
    <row r="558" spans="2:144" ht="12" customHeight="1">
      <c r="B558" s="632"/>
      <c r="C558" s="40">
        <v>792</v>
      </c>
      <c r="D558" s="583" t="s">
        <v>151</v>
      </c>
      <c r="E558" s="42">
        <v>36</v>
      </c>
      <c r="F558" s="584">
        <f>1.32-(3*0.33)</f>
        <v>0.33000000000000007</v>
      </c>
      <c r="G558" s="71"/>
      <c r="H558" s="271">
        <v>130</v>
      </c>
      <c r="I558" s="272">
        <f>F558*G557</f>
        <v>2.6136000000000004</v>
      </c>
      <c r="J558" s="580">
        <f t="shared" si="90"/>
        <v>66.60544842363024</v>
      </c>
      <c r="K558" s="796">
        <f>tji*136</f>
        <v>174.08</v>
      </c>
      <c r="L558" s="514"/>
      <c r="M558" s="797"/>
      <c r="N558" s="798" t="s">
        <v>180</v>
      </c>
      <c r="O558" s="799">
        <f t="shared" si="91"/>
        <v>0</v>
      </c>
      <c r="P558" s="848" t="s">
        <v>446</v>
      </c>
      <c r="Q558" s="844">
        <f t="shared" si="92"/>
        <v>0</v>
      </c>
      <c r="R558" s="845">
        <f t="shared" si="93"/>
        <v>0</v>
      </c>
      <c r="S558" s="846">
        <f t="shared" si="94"/>
        <v>0</v>
      </c>
      <c r="T558" s="847">
        <f t="shared" si="95"/>
        <v>0</v>
      </c>
      <c r="U558" s="49">
        <f t="shared" si="96"/>
        <v>0</v>
      </c>
      <c r="V558" s="279"/>
      <c r="W558" s="279"/>
      <c r="AE558" s="280"/>
      <c r="AF558" s="280"/>
      <c r="AJ558" s="280"/>
      <c r="AK558" s="280"/>
      <c r="AL558" s="280"/>
      <c r="AM558" s="280"/>
      <c r="AN558" s="281"/>
      <c r="AO558" s="281"/>
      <c r="AR558" s="281"/>
      <c r="AS558" s="281"/>
      <c r="AT558" s="281"/>
      <c r="AU558" s="281"/>
      <c r="AV558" s="281"/>
      <c r="AW558" s="281"/>
      <c r="BB558" s="281"/>
      <c r="BC558" s="281"/>
      <c r="BD558" s="281"/>
      <c r="BE558" s="281"/>
      <c r="BF558" s="281"/>
      <c r="BG558" s="281"/>
      <c r="BH558" s="281"/>
      <c r="BK558" s="815"/>
      <c r="BL558" s="815"/>
      <c r="BM558" s="815"/>
      <c r="BN558" s="815"/>
      <c r="BO558" s="815"/>
      <c r="BQ558" s="884"/>
      <c r="BR558" s="884"/>
      <c r="BS558" s="884"/>
      <c r="BT558" s="826"/>
      <c r="BY558" s="742"/>
      <c r="BZ558" s="852"/>
      <c r="CA558" s="852"/>
      <c r="CJ558" s="885"/>
      <c r="CK558" s="885"/>
      <c r="CL558" s="885"/>
      <c r="CP558" s="885"/>
      <c r="CQ558" s="885"/>
      <c r="CR558" s="885"/>
      <c r="CS558" s="885"/>
      <c r="CT558" s="885"/>
      <c r="CU558" s="885"/>
      <c r="CV558" s="885"/>
      <c r="CW558" s="885"/>
      <c r="CX558" s="815"/>
      <c r="DE558" s="886"/>
      <c r="DF558" s="886"/>
      <c r="DG558" s="886"/>
      <c r="DH558" s="886"/>
      <c r="DI558" s="886"/>
      <c r="DJ558" s="886"/>
      <c r="DK558" s="886"/>
      <c r="DL558" s="886"/>
      <c r="DM558" s="886"/>
      <c r="DN558" s="887"/>
      <c r="DO558" s="887"/>
      <c r="DP558" s="887"/>
      <c r="DQ558" s="808"/>
      <c r="DU558" s="888"/>
      <c r="DV558" s="888"/>
      <c r="DW558" s="888"/>
      <c r="DX558" s="888"/>
      <c r="DY558" s="888"/>
      <c r="DZ558" s="888"/>
      <c r="EA558" s="889"/>
      <c r="ED558" s="889"/>
      <c r="EE558" s="889"/>
      <c r="EF558" s="889"/>
      <c r="EG558" s="889"/>
      <c r="EH558" s="889"/>
      <c r="EI558" s="889"/>
      <c r="EJ558" s="889"/>
      <c r="EK558" s="887"/>
      <c r="EL558" s="887"/>
      <c r="EM558" s="887"/>
      <c r="EN558" s="742"/>
    </row>
    <row r="559" spans="2:144" ht="12" customHeight="1">
      <c r="B559" s="632"/>
      <c r="C559" s="3"/>
      <c r="D559" s="583" t="s">
        <v>34</v>
      </c>
      <c r="E559" s="42">
        <v>36</v>
      </c>
      <c r="F559" s="584">
        <f>1.32-(2*0.33)</f>
        <v>0.66</v>
      </c>
      <c r="G559" s="71">
        <v>8.58</v>
      </c>
      <c r="H559" s="271">
        <v>247</v>
      </c>
      <c r="I559" s="272">
        <f>F559*G559</f>
        <v>5.662800000000001</v>
      </c>
      <c r="J559" s="580">
        <f t="shared" si="90"/>
        <v>58.31744013562195</v>
      </c>
      <c r="K559" s="796">
        <f>tji*258</f>
        <v>330.24</v>
      </c>
      <c r="L559" s="514"/>
      <c r="M559" s="860"/>
      <c r="N559" s="861" t="s">
        <v>180</v>
      </c>
      <c r="O559" s="862">
        <f t="shared" si="91"/>
        <v>0</v>
      </c>
      <c r="P559" s="863" t="s">
        <v>447</v>
      </c>
      <c r="Q559" s="857">
        <f t="shared" si="92"/>
        <v>0</v>
      </c>
      <c r="R559" s="845">
        <f t="shared" si="93"/>
        <v>0</v>
      </c>
      <c r="S559" s="858">
        <f t="shared" si="94"/>
        <v>0</v>
      </c>
      <c r="T559" s="847">
        <f t="shared" si="95"/>
        <v>0</v>
      </c>
      <c r="U559" s="49">
        <f t="shared" si="96"/>
        <v>0</v>
      </c>
      <c r="V559" s="279"/>
      <c r="W559" s="279"/>
      <c r="AE559" s="280"/>
      <c r="AF559" s="280"/>
      <c r="AJ559" s="280"/>
      <c r="AK559" s="280"/>
      <c r="AL559" s="280"/>
      <c r="AM559" s="280"/>
      <c r="AN559" s="281"/>
      <c r="AO559" s="281"/>
      <c r="AR559" s="281"/>
      <c r="AS559" s="281"/>
      <c r="AT559" s="281"/>
      <c r="AU559" s="281"/>
      <c r="AV559" s="281"/>
      <c r="AW559" s="281"/>
      <c r="BB559" s="281"/>
      <c r="BC559" s="281"/>
      <c r="BD559" s="281"/>
      <c r="BE559" s="281"/>
      <c r="BF559" s="281"/>
      <c r="BG559" s="281"/>
      <c r="BH559" s="281"/>
      <c r="BK559" s="815"/>
      <c r="BL559" s="815"/>
      <c r="BM559" s="815"/>
      <c r="BN559" s="815"/>
      <c r="BO559" s="815"/>
      <c r="BQ559" s="884"/>
      <c r="BR559" s="884"/>
      <c r="BS559" s="884"/>
      <c r="BT559" s="826"/>
      <c r="BY559" s="742"/>
      <c r="BZ559" s="852"/>
      <c r="CA559" s="852"/>
      <c r="CJ559" s="885"/>
      <c r="CK559" s="885"/>
      <c r="CL559" s="885"/>
      <c r="CP559" s="885"/>
      <c r="CQ559" s="885"/>
      <c r="CR559" s="885"/>
      <c r="CS559" s="885"/>
      <c r="CT559" s="885"/>
      <c r="CU559" s="885"/>
      <c r="CV559" s="885"/>
      <c r="CW559" s="885"/>
      <c r="CX559" s="815"/>
      <c r="DE559" s="886"/>
      <c r="DF559" s="886"/>
      <c r="DG559" s="886"/>
      <c r="DH559" s="886"/>
      <c r="DI559" s="886"/>
      <c r="DJ559" s="886"/>
      <c r="DK559" s="886"/>
      <c r="DL559" s="886"/>
      <c r="DM559" s="886"/>
      <c r="DN559" s="887"/>
      <c r="DO559" s="887"/>
      <c r="DP559" s="887"/>
      <c r="DQ559" s="808"/>
      <c r="DU559" s="888"/>
      <c r="DV559" s="888"/>
      <c r="DW559" s="888"/>
      <c r="DX559" s="888"/>
      <c r="DY559" s="888"/>
      <c r="DZ559" s="888"/>
      <c r="EA559" s="889"/>
      <c r="ED559" s="889"/>
      <c r="EE559" s="889"/>
      <c r="EF559" s="889"/>
      <c r="EG559" s="889"/>
      <c r="EH559" s="889"/>
      <c r="EI559" s="889"/>
      <c r="EJ559" s="889"/>
      <c r="EK559" s="887"/>
      <c r="EL559" s="887"/>
      <c r="EM559" s="887"/>
      <c r="EN559" s="742"/>
    </row>
    <row r="560" spans="2:144" ht="12" customHeight="1">
      <c r="B560" s="632"/>
      <c r="C560" s="40">
        <v>858</v>
      </c>
      <c r="D560" s="583" t="s">
        <v>35</v>
      </c>
      <c r="E560" s="42"/>
      <c r="F560" s="584">
        <f>1.32-(3*0.33)</f>
        <v>0.33000000000000007</v>
      </c>
      <c r="G560" s="71"/>
      <c r="H560" s="271">
        <v>141</v>
      </c>
      <c r="I560" s="272">
        <f>F560*G559</f>
        <v>2.831400000000001</v>
      </c>
      <c r="J560" s="580">
        <f t="shared" si="90"/>
        <v>65.09853782581054</v>
      </c>
      <c r="K560" s="796">
        <f>tji*144</f>
        <v>184.32</v>
      </c>
      <c r="L560" s="514"/>
      <c r="M560" s="797"/>
      <c r="N560" s="798" t="s">
        <v>180</v>
      </c>
      <c r="O560" s="799">
        <f t="shared" si="91"/>
        <v>0</v>
      </c>
      <c r="P560" s="848" t="s">
        <v>446</v>
      </c>
      <c r="Q560" s="844">
        <f t="shared" si="92"/>
        <v>0</v>
      </c>
      <c r="R560" s="845">
        <f t="shared" si="93"/>
        <v>0</v>
      </c>
      <c r="S560" s="846">
        <f t="shared" si="94"/>
        <v>0</v>
      </c>
      <c r="T560" s="847">
        <f t="shared" si="95"/>
        <v>0</v>
      </c>
      <c r="U560" s="49">
        <f t="shared" si="96"/>
        <v>0</v>
      </c>
      <c r="V560" s="279"/>
      <c r="W560" s="279"/>
      <c r="AE560" s="280"/>
      <c r="AF560" s="280"/>
      <c r="AJ560" s="280"/>
      <c r="AK560" s="280"/>
      <c r="AL560" s="280"/>
      <c r="AM560" s="280"/>
      <c r="AN560" s="281"/>
      <c r="AO560" s="281"/>
      <c r="AR560" s="281"/>
      <c r="AS560" s="281"/>
      <c r="AT560" s="281"/>
      <c r="AU560" s="281"/>
      <c r="AV560" s="281"/>
      <c r="AW560" s="281"/>
      <c r="BB560" s="281"/>
      <c r="BC560" s="281"/>
      <c r="BD560" s="281"/>
      <c r="BE560" s="281"/>
      <c r="BF560" s="281"/>
      <c r="BG560" s="281"/>
      <c r="BH560" s="281"/>
      <c r="BK560" s="815"/>
      <c r="BL560" s="815"/>
      <c r="BM560" s="815"/>
      <c r="BN560" s="815"/>
      <c r="BO560" s="815"/>
      <c r="BQ560" s="884"/>
      <c r="BR560" s="884"/>
      <c r="BS560" s="884"/>
      <c r="BT560" s="826"/>
      <c r="BY560" s="742"/>
      <c r="BZ560" s="852"/>
      <c r="CA560" s="852"/>
      <c r="CJ560" s="885"/>
      <c r="CK560" s="885"/>
      <c r="CL560" s="885"/>
      <c r="CP560" s="885"/>
      <c r="CQ560" s="885"/>
      <c r="CR560" s="885"/>
      <c r="CS560" s="885"/>
      <c r="CT560" s="885"/>
      <c r="CU560" s="885"/>
      <c r="CV560" s="885"/>
      <c r="CW560" s="885"/>
      <c r="CX560" s="815"/>
      <c r="DE560" s="886"/>
      <c r="DF560" s="886"/>
      <c r="DG560" s="886"/>
      <c r="DH560" s="886"/>
      <c r="DI560" s="886"/>
      <c r="DJ560" s="886"/>
      <c r="DK560" s="886"/>
      <c r="DL560" s="886"/>
      <c r="DM560" s="886"/>
      <c r="DN560" s="887"/>
      <c r="DO560" s="887"/>
      <c r="DP560" s="887"/>
      <c r="DQ560" s="808"/>
      <c r="DU560" s="888"/>
      <c r="DV560" s="888"/>
      <c r="DW560" s="888"/>
      <c r="DX560" s="888"/>
      <c r="DY560" s="888"/>
      <c r="DZ560" s="888"/>
      <c r="EA560" s="889"/>
      <c r="ED560" s="889"/>
      <c r="EE560" s="889"/>
      <c r="EF560" s="889"/>
      <c r="EG560" s="889"/>
      <c r="EH560" s="889"/>
      <c r="EI560" s="889"/>
      <c r="EJ560" s="889"/>
      <c r="EK560" s="887"/>
      <c r="EL560" s="887"/>
      <c r="EM560" s="887"/>
      <c r="EN560" s="742"/>
    </row>
    <row r="561" spans="2:144" ht="12" customHeight="1">
      <c r="B561" s="632"/>
      <c r="C561" s="3"/>
      <c r="D561" s="583" t="s">
        <v>152</v>
      </c>
      <c r="E561" s="3"/>
      <c r="F561" s="584">
        <f>1.32-(2*0.33)</f>
        <v>0.66</v>
      </c>
      <c r="G561" s="71">
        <v>9.24</v>
      </c>
      <c r="H561" s="271">
        <v>265</v>
      </c>
      <c r="I561" s="272">
        <f>F561*G561</f>
        <v>6.098400000000001</v>
      </c>
      <c r="J561" s="580">
        <f t="shared" si="90"/>
        <v>56.8804932441296</v>
      </c>
      <c r="K561" s="796">
        <f>tji*271</f>
        <v>346.88</v>
      </c>
      <c r="L561" s="514"/>
      <c r="M561" s="860"/>
      <c r="N561" s="861" t="s">
        <v>180</v>
      </c>
      <c r="O561" s="862">
        <f t="shared" si="91"/>
        <v>0</v>
      </c>
      <c r="P561" s="863" t="s">
        <v>447</v>
      </c>
      <c r="Q561" s="857">
        <f t="shared" si="92"/>
        <v>0</v>
      </c>
      <c r="R561" s="845">
        <f t="shared" si="93"/>
        <v>0</v>
      </c>
      <c r="S561" s="858">
        <f t="shared" si="94"/>
        <v>0</v>
      </c>
      <c r="T561" s="847">
        <f t="shared" si="95"/>
        <v>0</v>
      </c>
      <c r="U561" s="49">
        <f t="shared" si="96"/>
        <v>0</v>
      </c>
      <c r="V561" s="279"/>
      <c r="W561" s="279"/>
      <c r="AE561" s="280"/>
      <c r="AF561" s="280"/>
      <c r="AJ561" s="280"/>
      <c r="AK561" s="280"/>
      <c r="AL561" s="280"/>
      <c r="AM561" s="280"/>
      <c r="AN561" s="281"/>
      <c r="AO561" s="281"/>
      <c r="AR561" s="281"/>
      <c r="AS561" s="281"/>
      <c r="AT561" s="281"/>
      <c r="AU561" s="281"/>
      <c r="AV561" s="281"/>
      <c r="AW561" s="281"/>
      <c r="BB561" s="281"/>
      <c r="BC561" s="281"/>
      <c r="BD561" s="281"/>
      <c r="BE561" s="281"/>
      <c r="BF561" s="281"/>
      <c r="BG561" s="281"/>
      <c r="BH561" s="281"/>
      <c r="BK561" s="815"/>
      <c r="BL561" s="815"/>
      <c r="BM561" s="815"/>
      <c r="BN561" s="815"/>
      <c r="BO561" s="815"/>
      <c r="BQ561" s="884"/>
      <c r="BR561" s="884"/>
      <c r="BS561" s="884"/>
      <c r="BT561" s="826"/>
      <c r="BY561" s="742"/>
      <c r="BZ561" s="852"/>
      <c r="CA561" s="852"/>
      <c r="CJ561" s="885"/>
      <c r="CK561" s="885"/>
      <c r="CL561" s="885"/>
      <c r="CP561" s="885"/>
      <c r="CQ561" s="885"/>
      <c r="CR561" s="885"/>
      <c r="CS561" s="885"/>
      <c r="CT561" s="885"/>
      <c r="CU561" s="885"/>
      <c r="CV561" s="885"/>
      <c r="CW561" s="885"/>
      <c r="CX561" s="815"/>
      <c r="DE561" s="886"/>
      <c r="DF561" s="886"/>
      <c r="DG561" s="886"/>
      <c r="DH561" s="886"/>
      <c r="DI561" s="886"/>
      <c r="DJ561" s="886"/>
      <c r="DK561" s="886"/>
      <c r="DL561" s="886"/>
      <c r="DM561" s="886"/>
      <c r="DN561" s="887"/>
      <c r="DO561" s="887"/>
      <c r="DP561" s="887"/>
      <c r="DQ561" s="808"/>
      <c r="DU561" s="888"/>
      <c r="DV561" s="888"/>
      <c r="DW561" s="888"/>
      <c r="DX561" s="888"/>
      <c r="DY561" s="888"/>
      <c r="DZ561" s="888"/>
      <c r="EA561" s="889"/>
      <c r="ED561" s="889"/>
      <c r="EE561" s="889"/>
      <c r="EF561" s="889"/>
      <c r="EG561" s="889"/>
      <c r="EH561" s="889"/>
      <c r="EI561" s="889"/>
      <c r="EJ561" s="889"/>
      <c r="EK561" s="887"/>
      <c r="EL561" s="887"/>
      <c r="EM561" s="887"/>
      <c r="EN561" s="742"/>
    </row>
    <row r="562" spans="2:144" ht="12" customHeight="1">
      <c r="B562" s="632"/>
      <c r="C562" s="40">
        <v>924</v>
      </c>
      <c r="D562" s="583" t="s">
        <v>153</v>
      </c>
      <c r="E562" s="42">
        <v>36</v>
      </c>
      <c r="F562" s="584">
        <f>1.32-(3*0.33)</f>
        <v>0.33000000000000007</v>
      </c>
      <c r="G562" s="71"/>
      <c r="H562" s="271">
        <v>151</v>
      </c>
      <c r="I562" s="272">
        <f>F562*G561</f>
        <v>3.049200000000001</v>
      </c>
      <c r="J562" s="580">
        <f t="shared" si="90"/>
        <v>63.38711793257246</v>
      </c>
      <c r="K562" s="796">
        <f>tji*151</f>
        <v>193.28</v>
      </c>
      <c r="L562" s="514"/>
      <c r="M562" s="797"/>
      <c r="N562" s="798" t="s">
        <v>180</v>
      </c>
      <c r="O562" s="799">
        <f t="shared" si="91"/>
        <v>0</v>
      </c>
      <c r="P562" s="848" t="s">
        <v>446</v>
      </c>
      <c r="Q562" s="844">
        <f t="shared" si="92"/>
        <v>0</v>
      </c>
      <c r="R562" s="845">
        <f t="shared" si="93"/>
        <v>0</v>
      </c>
      <c r="S562" s="846">
        <f t="shared" si="94"/>
        <v>0</v>
      </c>
      <c r="T562" s="847">
        <f t="shared" si="95"/>
        <v>0</v>
      </c>
      <c r="U562" s="49">
        <f t="shared" si="96"/>
        <v>0</v>
      </c>
      <c r="V562" s="279"/>
      <c r="W562" s="279"/>
      <c r="AE562" s="280"/>
      <c r="AF562" s="280"/>
      <c r="AJ562" s="280"/>
      <c r="AK562" s="280"/>
      <c r="AL562" s="280"/>
      <c r="AM562" s="280"/>
      <c r="AN562" s="281"/>
      <c r="AO562" s="281"/>
      <c r="AR562" s="281"/>
      <c r="AS562" s="281"/>
      <c r="AT562" s="281"/>
      <c r="AU562" s="281"/>
      <c r="AV562" s="281"/>
      <c r="AW562" s="281"/>
      <c r="BB562" s="281"/>
      <c r="BC562" s="281"/>
      <c r="BD562" s="281"/>
      <c r="BE562" s="281"/>
      <c r="BF562" s="281"/>
      <c r="BG562" s="281"/>
      <c r="BH562" s="281"/>
      <c r="BK562" s="815"/>
      <c r="BL562" s="815"/>
      <c r="BM562" s="815"/>
      <c r="BN562" s="815"/>
      <c r="BO562" s="815"/>
      <c r="BQ562" s="884"/>
      <c r="BR562" s="884"/>
      <c r="BS562" s="884"/>
      <c r="BT562" s="826"/>
      <c r="BY562" s="742"/>
      <c r="BZ562" s="852"/>
      <c r="CA562" s="852"/>
      <c r="CJ562" s="885"/>
      <c r="CK562" s="885"/>
      <c r="CL562" s="885"/>
      <c r="CP562" s="885"/>
      <c r="CQ562" s="885"/>
      <c r="CR562" s="885"/>
      <c r="CS562" s="885"/>
      <c r="CT562" s="885"/>
      <c r="CU562" s="885"/>
      <c r="CV562" s="885"/>
      <c r="CW562" s="885"/>
      <c r="CX562" s="815"/>
      <c r="DE562" s="886"/>
      <c r="DF562" s="886"/>
      <c r="DG562" s="886"/>
      <c r="DH562" s="886"/>
      <c r="DI562" s="886"/>
      <c r="DJ562" s="886"/>
      <c r="DK562" s="886"/>
      <c r="DL562" s="886"/>
      <c r="DM562" s="886"/>
      <c r="DN562" s="887"/>
      <c r="DO562" s="887"/>
      <c r="DP562" s="887"/>
      <c r="DQ562" s="808"/>
      <c r="DU562" s="888"/>
      <c r="DV562" s="888"/>
      <c r="DW562" s="888"/>
      <c r="DX562" s="888"/>
      <c r="DY562" s="888"/>
      <c r="DZ562" s="888"/>
      <c r="EA562" s="889"/>
      <c r="ED562" s="889"/>
      <c r="EE562" s="889"/>
      <c r="EF562" s="889"/>
      <c r="EG562" s="889"/>
      <c r="EH562" s="889"/>
      <c r="EI562" s="889"/>
      <c r="EJ562" s="889"/>
      <c r="EK562" s="887"/>
      <c r="EL562" s="887"/>
      <c r="EM562" s="887"/>
      <c r="EN562" s="742"/>
    </row>
    <row r="563" spans="2:144" ht="12" customHeight="1">
      <c r="B563" s="632"/>
      <c r="C563" s="3"/>
      <c r="D563" s="583" t="s">
        <v>36</v>
      </c>
      <c r="E563" s="3"/>
      <c r="F563" s="584">
        <f>1.32-(2*0.33)</f>
        <v>0.66</v>
      </c>
      <c r="G563" s="71">
        <v>9.9</v>
      </c>
      <c r="H563" s="271">
        <v>283</v>
      </c>
      <c r="I563" s="272">
        <f>F563*G563</f>
        <v>6.534000000000001</v>
      </c>
      <c r="J563" s="580">
        <f t="shared" si="90"/>
        <v>55.43924089378634</v>
      </c>
      <c r="K563" s="796">
        <f>tji*283</f>
        <v>362.24</v>
      </c>
      <c r="L563" s="518"/>
      <c r="M563" s="860"/>
      <c r="N563" s="861" t="s">
        <v>180</v>
      </c>
      <c r="O563" s="862">
        <f t="shared" si="91"/>
        <v>0</v>
      </c>
      <c r="P563" s="863" t="s">
        <v>447</v>
      </c>
      <c r="Q563" s="857">
        <f t="shared" si="92"/>
        <v>0</v>
      </c>
      <c r="R563" s="845">
        <f t="shared" si="93"/>
        <v>0</v>
      </c>
      <c r="S563" s="858">
        <f t="shared" si="94"/>
        <v>0</v>
      </c>
      <c r="T563" s="847">
        <f t="shared" si="95"/>
        <v>0</v>
      </c>
      <c r="U563" s="49">
        <f t="shared" si="96"/>
        <v>0</v>
      </c>
      <c r="V563" s="279"/>
      <c r="W563" s="279"/>
      <c r="AE563" s="280"/>
      <c r="AF563" s="280"/>
      <c r="AJ563" s="280"/>
      <c r="AK563" s="280"/>
      <c r="AL563" s="280"/>
      <c r="AM563" s="280"/>
      <c r="AN563" s="281"/>
      <c r="AO563" s="281"/>
      <c r="AR563" s="281"/>
      <c r="AS563" s="281"/>
      <c r="AT563" s="281"/>
      <c r="AU563" s="281"/>
      <c r="AV563" s="281"/>
      <c r="AW563" s="281"/>
      <c r="BB563" s="281"/>
      <c r="BC563" s="281"/>
      <c r="BD563" s="281"/>
      <c r="BE563" s="281"/>
      <c r="BF563" s="281"/>
      <c r="BG563" s="281"/>
      <c r="BH563" s="281"/>
      <c r="BK563" s="815"/>
      <c r="BL563" s="815"/>
      <c r="BM563" s="815"/>
      <c r="BN563" s="815"/>
      <c r="BO563" s="815"/>
      <c r="BQ563" s="884"/>
      <c r="BR563" s="884"/>
      <c r="BS563" s="884"/>
      <c r="BT563" s="826"/>
      <c r="BY563" s="742"/>
      <c r="BZ563" s="852"/>
      <c r="CA563" s="852"/>
      <c r="CJ563" s="885"/>
      <c r="CK563" s="885"/>
      <c r="CL563" s="885"/>
      <c r="CP563" s="885"/>
      <c r="CQ563" s="885"/>
      <c r="CR563" s="885"/>
      <c r="CS563" s="885"/>
      <c r="CT563" s="885"/>
      <c r="CU563" s="885"/>
      <c r="CV563" s="885"/>
      <c r="CW563" s="885"/>
      <c r="CX563" s="815"/>
      <c r="DE563" s="886"/>
      <c r="DF563" s="886"/>
      <c r="DG563" s="886"/>
      <c r="DH563" s="886"/>
      <c r="DI563" s="886"/>
      <c r="DJ563" s="886"/>
      <c r="DK563" s="886"/>
      <c r="DL563" s="886"/>
      <c r="DM563" s="886"/>
      <c r="DN563" s="887"/>
      <c r="DO563" s="887"/>
      <c r="DP563" s="887"/>
      <c r="DQ563" s="808"/>
      <c r="DU563" s="888"/>
      <c r="DV563" s="888"/>
      <c r="DW563" s="888"/>
      <c r="DX563" s="888"/>
      <c r="DY563" s="888"/>
      <c r="DZ563" s="888"/>
      <c r="EA563" s="889"/>
      <c r="ED563" s="889"/>
      <c r="EE563" s="889"/>
      <c r="EF563" s="889"/>
      <c r="EG563" s="889"/>
      <c r="EH563" s="889"/>
      <c r="EI563" s="889"/>
      <c r="EJ563" s="889"/>
      <c r="EK563" s="887"/>
      <c r="EL563" s="887"/>
      <c r="EM563" s="887"/>
      <c r="EN563" s="742"/>
    </row>
    <row r="564" spans="2:144" ht="12" customHeight="1">
      <c r="B564" s="632"/>
      <c r="C564" s="40">
        <v>990</v>
      </c>
      <c r="D564" s="583" t="s">
        <v>37</v>
      </c>
      <c r="E564" s="42">
        <v>35</v>
      </c>
      <c r="F564" s="584">
        <f>1.32-(3*0.33)</f>
        <v>0.33000000000000007</v>
      </c>
      <c r="G564" s="71"/>
      <c r="H564" s="271">
        <v>162</v>
      </c>
      <c r="I564" s="272">
        <f>F564*G563</f>
        <v>3.267000000000001</v>
      </c>
      <c r="J564" s="580">
        <f t="shared" si="90"/>
        <v>61.9038873584328</v>
      </c>
      <c r="K564" s="796">
        <f>tji*158</f>
        <v>202.24</v>
      </c>
      <c r="L564" s="514"/>
      <c r="M564" s="797"/>
      <c r="N564" s="798" t="s">
        <v>180</v>
      </c>
      <c r="O564" s="799">
        <f t="shared" si="91"/>
        <v>0</v>
      </c>
      <c r="P564" s="848" t="s">
        <v>446</v>
      </c>
      <c r="Q564" s="844">
        <f t="shared" si="92"/>
        <v>0</v>
      </c>
      <c r="R564" s="845">
        <f t="shared" si="93"/>
        <v>0</v>
      </c>
      <c r="S564" s="846">
        <f t="shared" si="94"/>
        <v>0</v>
      </c>
      <c r="T564" s="847">
        <f t="shared" si="95"/>
        <v>0</v>
      </c>
      <c r="U564" s="49">
        <f t="shared" si="96"/>
        <v>0</v>
      </c>
      <c r="V564" s="279"/>
      <c r="W564" s="279"/>
      <c r="AE564" s="280"/>
      <c r="AF564" s="280"/>
      <c r="AJ564" s="280"/>
      <c r="AK564" s="280"/>
      <c r="AL564" s="280"/>
      <c r="AM564" s="280"/>
      <c r="AN564" s="281"/>
      <c r="AO564" s="281"/>
      <c r="AR564" s="281"/>
      <c r="AS564" s="281"/>
      <c r="AT564" s="281"/>
      <c r="AU564" s="281"/>
      <c r="AV564" s="281"/>
      <c r="AW564" s="281"/>
      <c r="BB564" s="281"/>
      <c r="BC564" s="281"/>
      <c r="BD564" s="281"/>
      <c r="BE564" s="281"/>
      <c r="BF564" s="281"/>
      <c r="BG564" s="281"/>
      <c r="BH564" s="281"/>
      <c r="BK564" s="815"/>
      <c r="BL564" s="815"/>
      <c r="BM564" s="815"/>
      <c r="BN564" s="815"/>
      <c r="BO564" s="815"/>
      <c r="BQ564" s="884"/>
      <c r="BR564" s="884"/>
      <c r="BS564" s="884"/>
      <c r="BT564" s="826"/>
      <c r="BY564" s="742"/>
      <c r="BZ564" s="852"/>
      <c r="CA564" s="852"/>
      <c r="CJ564" s="885"/>
      <c r="CK564" s="885"/>
      <c r="CL564" s="885"/>
      <c r="CP564" s="885"/>
      <c r="CQ564" s="885"/>
      <c r="CR564" s="885"/>
      <c r="CS564" s="885"/>
      <c r="CT564" s="885"/>
      <c r="CU564" s="885"/>
      <c r="CV564" s="885"/>
      <c r="CW564" s="885"/>
      <c r="CX564" s="815"/>
      <c r="DE564" s="886"/>
      <c r="DF564" s="886"/>
      <c r="DG564" s="886"/>
      <c r="DH564" s="886"/>
      <c r="DI564" s="886"/>
      <c r="DJ564" s="886"/>
      <c r="DK564" s="886"/>
      <c r="DL564" s="886"/>
      <c r="DM564" s="886"/>
      <c r="DN564" s="887"/>
      <c r="DO564" s="887"/>
      <c r="DP564" s="887"/>
      <c r="DQ564" s="808"/>
      <c r="DU564" s="888"/>
      <c r="DV564" s="888"/>
      <c r="DW564" s="888"/>
      <c r="DX564" s="888"/>
      <c r="DY564" s="888"/>
      <c r="DZ564" s="888"/>
      <c r="EA564" s="889"/>
      <c r="ED564" s="889"/>
      <c r="EE564" s="889"/>
      <c r="EF564" s="889"/>
      <c r="EG564" s="889"/>
      <c r="EH564" s="889"/>
      <c r="EI564" s="889"/>
      <c r="EJ564" s="889"/>
      <c r="EK564" s="887"/>
      <c r="EL564" s="887"/>
      <c r="EM564" s="887"/>
      <c r="EN564" s="742"/>
    </row>
    <row r="565" spans="2:144" ht="12" customHeight="1">
      <c r="B565" s="632"/>
      <c r="C565" s="3"/>
      <c r="D565" s="583" t="s">
        <v>154</v>
      </c>
      <c r="E565" s="3"/>
      <c r="F565" s="584">
        <f>1.32-(2*0.33)</f>
        <v>0.66</v>
      </c>
      <c r="G565" s="71">
        <v>10.56</v>
      </c>
      <c r="H565" s="271">
        <v>301</v>
      </c>
      <c r="I565" s="272">
        <f>F565*G565</f>
        <v>6.969600000000001</v>
      </c>
      <c r="J565" s="580">
        <f t="shared" si="90"/>
        <v>53.99449035812672</v>
      </c>
      <c r="K565" s="796">
        <f>tji*294</f>
        <v>376.32</v>
      </c>
      <c r="L565" s="514"/>
      <c r="M565" s="860"/>
      <c r="N565" s="861" t="s">
        <v>180</v>
      </c>
      <c r="O565" s="862">
        <f t="shared" si="91"/>
        <v>0</v>
      </c>
      <c r="P565" s="863" t="s">
        <v>447</v>
      </c>
      <c r="Q565" s="857">
        <f t="shared" si="92"/>
        <v>0</v>
      </c>
      <c r="R565" s="845">
        <f t="shared" si="93"/>
        <v>0</v>
      </c>
      <c r="S565" s="858">
        <f t="shared" si="94"/>
        <v>0</v>
      </c>
      <c r="T565" s="847">
        <f t="shared" si="95"/>
        <v>0</v>
      </c>
      <c r="U565" s="49">
        <f t="shared" si="96"/>
        <v>0</v>
      </c>
      <c r="V565" s="279"/>
      <c r="W565" s="279"/>
      <c r="AE565" s="280"/>
      <c r="AF565" s="280"/>
      <c r="AJ565" s="280"/>
      <c r="AK565" s="280"/>
      <c r="AL565" s="280"/>
      <c r="AM565" s="280"/>
      <c r="AN565" s="281"/>
      <c r="AO565" s="281"/>
      <c r="AR565" s="281"/>
      <c r="AS565" s="281"/>
      <c r="AT565" s="281"/>
      <c r="AU565" s="281"/>
      <c r="AV565" s="281"/>
      <c r="AW565" s="281"/>
      <c r="BB565" s="281"/>
      <c r="BC565" s="281"/>
      <c r="BD565" s="281"/>
      <c r="BE565" s="281"/>
      <c r="BF565" s="281"/>
      <c r="BG565" s="281"/>
      <c r="BH565" s="281"/>
      <c r="BK565" s="815"/>
      <c r="BL565" s="815"/>
      <c r="BM565" s="815"/>
      <c r="BN565" s="815"/>
      <c r="BO565" s="815"/>
      <c r="BQ565" s="884"/>
      <c r="BR565" s="884"/>
      <c r="BS565" s="884"/>
      <c r="BT565" s="826"/>
      <c r="BY565" s="742"/>
      <c r="BZ565" s="852"/>
      <c r="CA565" s="852"/>
      <c r="CJ565" s="885"/>
      <c r="CK565" s="885"/>
      <c r="CL565" s="885"/>
      <c r="CP565" s="885"/>
      <c r="CQ565" s="885"/>
      <c r="CR565" s="885"/>
      <c r="CS565" s="885"/>
      <c r="CT565" s="885"/>
      <c r="CU565" s="885"/>
      <c r="CV565" s="885"/>
      <c r="CW565" s="885"/>
      <c r="CX565" s="815"/>
      <c r="DE565" s="886"/>
      <c r="DF565" s="886"/>
      <c r="DG565" s="886"/>
      <c r="DH565" s="886"/>
      <c r="DI565" s="886"/>
      <c r="DJ565" s="886"/>
      <c r="DK565" s="886"/>
      <c r="DL565" s="886"/>
      <c r="DM565" s="886"/>
      <c r="DN565" s="887"/>
      <c r="DO565" s="887"/>
      <c r="DP565" s="887"/>
      <c r="DQ565" s="808"/>
      <c r="DU565" s="888"/>
      <c r="DV565" s="888"/>
      <c r="DW565" s="888"/>
      <c r="DX565" s="888"/>
      <c r="DY565" s="888"/>
      <c r="DZ565" s="888"/>
      <c r="EA565" s="889"/>
      <c r="ED565" s="889"/>
      <c r="EE565" s="889"/>
      <c r="EF565" s="889"/>
      <c r="EG565" s="889"/>
      <c r="EH565" s="889"/>
      <c r="EI565" s="889"/>
      <c r="EJ565" s="889"/>
      <c r="EK565" s="887"/>
      <c r="EL565" s="887"/>
      <c r="EM565" s="887"/>
      <c r="EN565" s="742"/>
    </row>
    <row r="566" spans="2:144" ht="12" customHeight="1">
      <c r="B566" s="632"/>
      <c r="C566" s="40">
        <v>1056</v>
      </c>
      <c r="D566" s="583" t="s">
        <v>155</v>
      </c>
      <c r="E566" s="42">
        <v>36</v>
      </c>
      <c r="F566" s="584">
        <f>1.32-(3*0.33)</f>
        <v>0.33000000000000007</v>
      </c>
      <c r="G566" s="71"/>
      <c r="H566" s="271">
        <v>172</v>
      </c>
      <c r="I566" s="272">
        <f>F566*G565</f>
        <v>3.484800000000001</v>
      </c>
      <c r="J566" s="580">
        <f t="shared" si="90"/>
        <v>60.238751147842045</v>
      </c>
      <c r="K566" s="796">
        <f>tji*164</f>
        <v>209.92000000000002</v>
      </c>
      <c r="L566" s="514"/>
      <c r="M566" s="797"/>
      <c r="N566" s="798" t="s">
        <v>180</v>
      </c>
      <c r="O566" s="799">
        <f t="shared" si="91"/>
        <v>0</v>
      </c>
      <c r="P566" s="848" t="s">
        <v>446</v>
      </c>
      <c r="Q566" s="844">
        <f t="shared" si="92"/>
        <v>0</v>
      </c>
      <c r="R566" s="845">
        <f t="shared" si="93"/>
        <v>0</v>
      </c>
      <c r="S566" s="846">
        <f t="shared" si="94"/>
        <v>0</v>
      </c>
      <c r="T566" s="847">
        <f t="shared" si="95"/>
        <v>0</v>
      </c>
      <c r="U566" s="49">
        <f t="shared" si="96"/>
        <v>0</v>
      </c>
      <c r="V566" s="279"/>
      <c r="W566" s="279"/>
      <c r="AE566" s="280"/>
      <c r="AF566" s="280"/>
      <c r="AJ566" s="280"/>
      <c r="AK566" s="280"/>
      <c r="AL566" s="280"/>
      <c r="AM566" s="280"/>
      <c r="AN566" s="281"/>
      <c r="AO566" s="281"/>
      <c r="AR566" s="281"/>
      <c r="AS566" s="281"/>
      <c r="AT566" s="281"/>
      <c r="AU566" s="281"/>
      <c r="AV566" s="281"/>
      <c r="AW566" s="281"/>
      <c r="BB566" s="281"/>
      <c r="BC566" s="281"/>
      <c r="BD566" s="281"/>
      <c r="BE566" s="281"/>
      <c r="BF566" s="281"/>
      <c r="BG566" s="281"/>
      <c r="BH566" s="281"/>
      <c r="BK566" s="815"/>
      <c r="BL566" s="815"/>
      <c r="BM566" s="815"/>
      <c r="BN566" s="815"/>
      <c r="BO566" s="815"/>
      <c r="BQ566" s="884"/>
      <c r="BR566" s="884"/>
      <c r="BS566" s="884"/>
      <c r="BT566" s="826"/>
      <c r="BY566" s="742"/>
      <c r="BZ566" s="852"/>
      <c r="CA566" s="852"/>
      <c r="CJ566" s="885"/>
      <c r="CK566" s="885"/>
      <c r="CL566" s="885"/>
      <c r="CP566" s="885"/>
      <c r="CQ566" s="885"/>
      <c r="CR566" s="885"/>
      <c r="CS566" s="885"/>
      <c r="CT566" s="885"/>
      <c r="CU566" s="885"/>
      <c r="CV566" s="885"/>
      <c r="CW566" s="885"/>
      <c r="CX566" s="815"/>
      <c r="DE566" s="886"/>
      <c r="DF566" s="886"/>
      <c r="DG566" s="886"/>
      <c r="DH566" s="886"/>
      <c r="DI566" s="886"/>
      <c r="DJ566" s="886"/>
      <c r="DK566" s="886"/>
      <c r="DL566" s="886"/>
      <c r="DM566" s="886"/>
      <c r="DN566" s="887"/>
      <c r="DO566" s="887"/>
      <c r="DP566" s="887"/>
      <c r="DQ566" s="808"/>
      <c r="DU566" s="888"/>
      <c r="DV566" s="888"/>
      <c r="DW566" s="888"/>
      <c r="DX566" s="888"/>
      <c r="DY566" s="888"/>
      <c r="DZ566" s="888"/>
      <c r="EA566" s="889"/>
      <c r="ED566" s="889"/>
      <c r="EE566" s="889"/>
      <c r="EF566" s="889"/>
      <c r="EG566" s="889"/>
      <c r="EH566" s="889"/>
      <c r="EI566" s="889"/>
      <c r="EJ566" s="889"/>
      <c r="EK566" s="887"/>
      <c r="EL566" s="887"/>
      <c r="EM566" s="887"/>
      <c r="EN566" s="742"/>
    </row>
    <row r="567" spans="2:144" ht="12" customHeight="1">
      <c r="B567" s="291"/>
      <c r="C567" s="68"/>
      <c r="D567" s="41"/>
      <c r="E567" s="69"/>
      <c r="F567" s="70"/>
      <c r="G567" s="71"/>
      <c r="H567" s="72"/>
      <c r="I567" s="73"/>
      <c r="J567" s="74"/>
      <c r="K567" s="74"/>
      <c r="L567" s="896"/>
      <c r="M567" s="896"/>
      <c r="N567" s="890"/>
      <c r="O567" s="1091">
        <f>SUM(O541:O566)</f>
        <v>0</v>
      </c>
      <c r="P567" s="848"/>
      <c r="Q567" s="880"/>
      <c r="R567" s="881"/>
      <c r="S567" s="882"/>
      <c r="T567" s="883"/>
      <c r="V567" s="279"/>
      <c r="W567" s="279"/>
      <c r="AE567" s="280"/>
      <c r="AF567" s="280"/>
      <c r="AJ567" s="280"/>
      <c r="AK567" s="280"/>
      <c r="AL567" s="280"/>
      <c r="AM567" s="280"/>
      <c r="AN567" s="281"/>
      <c r="AO567" s="281"/>
      <c r="AR567" s="281"/>
      <c r="AS567" s="281"/>
      <c r="AT567" s="281"/>
      <c r="AU567" s="281"/>
      <c r="AV567" s="281"/>
      <c r="AW567" s="281"/>
      <c r="BB567" s="281"/>
      <c r="BC567" s="281"/>
      <c r="BD567" s="281"/>
      <c r="BE567" s="281"/>
      <c r="BF567" s="281"/>
      <c r="BG567" s="281"/>
      <c r="BH567" s="281"/>
      <c r="BK567" s="815"/>
      <c r="BL567" s="815"/>
      <c r="BM567" s="815"/>
      <c r="BN567" s="815"/>
      <c r="BO567" s="815"/>
      <c r="BQ567" s="884"/>
      <c r="BR567" s="884"/>
      <c r="BS567" s="884"/>
      <c r="BT567" s="826"/>
      <c r="BY567" s="742"/>
      <c r="BZ567" s="852"/>
      <c r="CA567" s="852"/>
      <c r="CJ567" s="885"/>
      <c r="CK567" s="885"/>
      <c r="CL567" s="885"/>
      <c r="CP567" s="885"/>
      <c r="CQ567" s="885"/>
      <c r="CR567" s="885"/>
      <c r="CS567" s="885"/>
      <c r="CT567" s="885"/>
      <c r="CU567" s="885"/>
      <c r="CV567" s="885"/>
      <c r="CW567" s="885"/>
      <c r="CX567" s="815"/>
      <c r="DE567" s="886"/>
      <c r="DF567" s="886"/>
      <c r="DG567" s="886"/>
      <c r="DH567" s="886"/>
      <c r="DI567" s="886"/>
      <c r="DJ567" s="886"/>
      <c r="DK567" s="886"/>
      <c r="DL567" s="886"/>
      <c r="DM567" s="886"/>
      <c r="DN567" s="887"/>
      <c r="DO567" s="887"/>
      <c r="DP567" s="887"/>
      <c r="DQ567" s="808"/>
      <c r="DU567" s="888"/>
      <c r="DV567" s="888"/>
      <c r="DW567" s="888"/>
      <c r="DX567" s="888"/>
      <c r="DY567" s="888"/>
      <c r="DZ567" s="888"/>
      <c r="EA567" s="889"/>
      <c r="ED567" s="889"/>
      <c r="EE567" s="889"/>
      <c r="EF567" s="889"/>
      <c r="EG567" s="889"/>
      <c r="EH567" s="889"/>
      <c r="EI567" s="889"/>
      <c r="EJ567" s="889"/>
      <c r="EK567" s="887"/>
      <c r="EL567" s="887"/>
      <c r="EM567" s="887"/>
      <c r="EN567" s="742"/>
    </row>
    <row r="568" spans="1:144" s="492" customFormat="1" ht="26.25" customHeight="1">
      <c r="A568" s="565" t="s">
        <v>721</v>
      </c>
      <c r="B568" s="291"/>
      <c r="C568" s="562" t="s">
        <v>112</v>
      </c>
      <c r="G568" s="491"/>
      <c r="I568" s="512"/>
      <c r="J568" s="736" t="s">
        <v>720</v>
      </c>
      <c r="K568" s="512"/>
      <c r="L568" s="554"/>
      <c r="M568" s="554"/>
      <c r="N568" s="555"/>
      <c r="O568" s="558"/>
      <c r="P568" s="563"/>
      <c r="Q568" s="558"/>
      <c r="S568" s="558"/>
      <c r="U568" s="550"/>
      <c r="V568" s="279"/>
      <c r="W568" s="279"/>
      <c r="AE568" s="280"/>
      <c r="AF568" s="280"/>
      <c r="AJ568" s="280"/>
      <c r="AK568" s="280"/>
      <c r="AL568" s="280"/>
      <c r="AM568" s="280"/>
      <c r="AN568" s="281"/>
      <c r="AO568" s="281"/>
      <c r="AR568" s="281"/>
      <c r="AS568" s="281"/>
      <c r="AT568" s="281"/>
      <c r="AU568" s="281"/>
      <c r="AV568" s="281"/>
      <c r="AW568" s="281"/>
      <c r="BB568" s="281"/>
      <c r="BC568" s="281"/>
      <c r="BD568" s="281"/>
      <c r="BE568" s="281"/>
      <c r="BF568" s="281"/>
      <c r="BG568" s="281"/>
      <c r="BH568" s="281"/>
      <c r="BK568" s="897"/>
      <c r="BL568" s="897"/>
      <c r="BM568" s="897"/>
      <c r="BN568" s="897"/>
      <c r="BO568" s="897"/>
      <c r="BQ568" s="898"/>
      <c r="BR568" s="898"/>
      <c r="BS568" s="898"/>
      <c r="BT568" s="826"/>
      <c r="BY568" s="742"/>
      <c r="BZ568" s="806"/>
      <c r="CA568" s="806"/>
      <c r="CJ568" s="899"/>
      <c r="CK568" s="899"/>
      <c r="CL568" s="899"/>
      <c r="CP568" s="899"/>
      <c r="CQ568" s="899"/>
      <c r="CR568" s="899"/>
      <c r="CS568" s="899"/>
      <c r="CT568" s="899"/>
      <c r="CU568" s="899"/>
      <c r="CV568" s="899"/>
      <c r="CW568" s="899"/>
      <c r="CX568" s="897"/>
      <c r="DE568" s="900"/>
      <c r="DF568" s="900"/>
      <c r="DG568" s="900"/>
      <c r="DH568" s="900"/>
      <c r="DI568" s="900"/>
      <c r="DJ568" s="900"/>
      <c r="DK568" s="900"/>
      <c r="DL568" s="900"/>
      <c r="DM568" s="900"/>
      <c r="DN568" s="901"/>
      <c r="DO568" s="901"/>
      <c r="DP568" s="901"/>
      <c r="DQ568" s="808"/>
      <c r="DU568" s="888"/>
      <c r="DV568" s="888"/>
      <c r="DW568" s="888"/>
      <c r="DX568" s="888"/>
      <c r="DY568" s="888"/>
      <c r="DZ568" s="888"/>
      <c r="EA568" s="889"/>
      <c r="ED568" s="889"/>
      <c r="EE568" s="889"/>
      <c r="EF568" s="889"/>
      <c r="EG568" s="889"/>
      <c r="EH568" s="889"/>
      <c r="EI568" s="889"/>
      <c r="EJ568" s="889"/>
      <c r="EK568" s="901"/>
      <c r="EL568" s="901"/>
      <c r="EM568" s="901"/>
      <c r="EN568" s="742"/>
    </row>
    <row r="569" spans="2:144" ht="23.25" customHeight="1">
      <c r="B569" s="632" t="str">
        <f>B513</f>
        <v>TJI   Födémpallók    -    TJI   Födémpallók    -    TJI   Födémpallók    -    TJI   Födémpallók    -    TJI   Födémpallók    -    TJI   Födémpallók    -    TJI   Födémpallók    -    TJI   Födémpallók    -    TJI   Födémpallók    -    TJI   Födémpallók    </v>
      </c>
      <c r="C569" s="249"/>
      <c r="E569" s="266" t="s">
        <v>565</v>
      </c>
      <c r="F569" s="266" t="s">
        <v>564</v>
      </c>
      <c r="G569" s="267" t="s">
        <v>563</v>
      </c>
      <c r="H569" s="196" t="s">
        <v>234</v>
      </c>
      <c r="I569" s="197" t="s">
        <v>566</v>
      </c>
      <c r="J569" s="196" t="s">
        <v>567</v>
      </c>
      <c r="K569" s="585" t="s">
        <v>156</v>
      </c>
      <c r="L569" s="516"/>
      <c r="M569" s="816"/>
      <c r="N569" s="870"/>
      <c r="O569" s="832" t="s">
        <v>236</v>
      </c>
      <c r="P569" s="832"/>
      <c r="Q569" s="834" t="s">
        <v>237</v>
      </c>
      <c r="R569" s="834" t="s">
        <v>238</v>
      </c>
      <c r="S569" s="835" t="s">
        <v>239</v>
      </c>
      <c r="T569" s="835" t="s">
        <v>240</v>
      </c>
      <c r="V569" s="279"/>
      <c r="W569" s="279"/>
      <c r="AE569" s="280"/>
      <c r="AF569" s="280"/>
      <c r="AJ569" s="280"/>
      <c r="AK569" s="280"/>
      <c r="AL569" s="280"/>
      <c r="AM569" s="280"/>
      <c r="AN569" s="281"/>
      <c r="AO569" s="281"/>
      <c r="AR569" s="281"/>
      <c r="AS569" s="281"/>
      <c r="AT569" s="281"/>
      <c r="AU569" s="281"/>
      <c r="AV569" s="281"/>
      <c r="AW569" s="281"/>
      <c r="BB569" s="281"/>
      <c r="BC569" s="281"/>
      <c r="BD569" s="281"/>
      <c r="BE569" s="281"/>
      <c r="BF569" s="281"/>
      <c r="BG569" s="281"/>
      <c r="BH569" s="281"/>
      <c r="BK569" s="815"/>
      <c r="BL569" s="815"/>
      <c r="BM569" s="815"/>
      <c r="BN569" s="815"/>
      <c r="BO569" s="815"/>
      <c r="BQ569" s="884"/>
      <c r="BR569" s="884"/>
      <c r="BS569" s="884"/>
      <c r="BT569" s="826"/>
      <c r="BY569" s="742"/>
      <c r="BZ569" s="852"/>
      <c r="CA569" s="852"/>
      <c r="CJ569" s="885"/>
      <c r="CK569" s="885"/>
      <c r="CL569" s="885"/>
      <c r="CP569" s="885"/>
      <c r="CQ569" s="885"/>
      <c r="CR569" s="885"/>
      <c r="CS569" s="885"/>
      <c r="CT569" s="885"/>
      <c r="CU569" s="885"/>
      <c r="CV569" s="885"/>
      <c r="CW569" s="885"/>
      <c r="CX569" s="815"/>
      <c r="DE569" s="886"/>
      <c r="DF569" s="886"/>
      <c r="DG569" s="886"/>
      <c r="DH569" s="886"/>
      <c r="DI569" s="886"/>
      <c r="DJ569" s="886"/>
      <c r="DK569" s="886"/>
      <c r="DL569" s="886"/>
      <c r="DM569" s="886"/>
      <c r="DN569" s="887"/>
      <c r="DO569" s="887"/>
      <c r="DP569" s="887"/>
      <c r="DQ569" s="808"/>
      <c r="DU569" s="888"/>
      <c r="DV569" s="888"/>
      <c r="DW569" s="888"/>
      <c r="DX569" s="888"/>
      <c r="DY569" s="888"/>
      <c r="DZ569" s="888"/>
      <c r="EA569" s="889"/>
      <c r="ED569" s="889"/>
      <c r="EE569" s="889"/>
      <c r="EF569" s="889"/>
      <c r="EG569" s="889"/>
      <c r="EH569" s="889"/>
      <c r="EI569" s="889"/>
      <c r="EJ569" s="889"/>
      <c r="EK569" s="887"/>
      <c r="EL569" s="887"/>
      <c r="EM569" s="887"/>
      <c r="EN569" s="742"/>
    </row>
    <row r="570" spans="2:144" ht="12" customHeight="1">
      <c r="B570" s="632"/>
      <c r="C570" s="3"/>
      <c r="D570" s="583" t="s">
        <v>38</v>
      </c>
      <c r="E570" s="42">
        <v>36</v>
      </c>
      <c r="F570" s="584">
        <f>1.32-(2*0.33)</f>
        <v>0.66</v>
      </c>
      <c r="G570" s="71">
        <v>2.64</v>
      </c>
      <c r="H570" s="271">
        <v>84</v>
      </c>
      <c r="I570" s="272">
        <f>F570*G570</f>
        <v>1.7424000000000002</v>
      </c>
      <c r="J570" s="580">
        <f aca="true" t="shared" si="97" ref="J570:J595">K570/I570</f>
        <v>91.09274563820017</v>
      </c>
      <c r="K570" s="855">
        <f>tji*124</f>
        <v>158.72</v>
      </c>
      <c r="L570" s="514"/>
      <c r="M570" s="797"/>
      <c r="N570" s="798" t="s">
        <v>180</v>
      </c>
      <c r="O570" s="799">
        <f aca="true" t="shared" si="98" ref="O570:O595">I570*M570</f>
        <v>0</v>
      </c>
      <c r="P570" s="848" t="s">
        <v>446</v>
      </c>
      <c r="Q570" s="844">
        <f aca="true" t="shared" si="99" ref="Q570:Q595">ROUNDUP((S570*(euro)),-2)</f>
        <v>0</v>
      </c>
      <c r="R570" s="845">
        <f aca="true" t="shared" si="100" ref="R570:R595">Q570*(1.25)</f>
        <v>0</v>
      </c>
      <c r="S570" s="846">
        <f aca="true" t="shared" si="101" ref="S570:S595">ROUNDUP((K570*M570),0)</f>
        <v>0</v>
      </c>
      <c r="T570" s="847">
        <f aca="true" t="shared" si="102" ref="T570:T595">ROUNDUP((S570*1.25),0)</f>
        <v>0</v>
      </c>
      <c r="U570" s="49">
        <f aca="true" t="shared" si="103" ref="U570:U595">H570*M570</f>
        <v>0</v>
      </c>
      <c r="V570" s="279"/>
      <c r="W570" s="279"/>
      <c r="AE570" s="280"/>
      <c r="AF570" s="280"/>
      <c r="AJ570" s="280"/>
      <c r="AK570" s="280"/>
      <c r="AL570" s="280"/>
      <c r="AM570" s="280"/>
      <c r="AN570" s="281"/>
      <c r="AO570" s="281"/>
      <c r="AR570" s="281"/>
      <c r="AS570" s="281"/>
      <c r="AT570" s="281"/>
      <c r="AU570" s="281"/>
      <c r="AV570" s="281"/>
      <c r="AW570" s="281"/>
      <c r="BB570" s="281"/>
      <c r="BC570" s="281"/>
      <c r="BD570" s="281"/>
      <c r="BE570" s="281"/>
      <c r="BF570" s="281"/>
      <c r="BG570" s="281"/>
      <c r="BH570" s="281"/>
      <c r="BK570" s="815"/>
      <c r="BL570" s="815"/>
      <c r="BM570" s="815"/>
      <c r="BN570" s="815"/>
      <c r="BO570" s="815"/>
      <c r="BQ570" s="884"/>
      <c r="BR570" s="884"/>
      <c r="BS570" s="884"/>
      <c r="BT570" s="826"/>
      <c r="BY570" s="742"/>
      <c r="BZ570" s="852"/>
      <c r="CA570" s="852"/>
      <c r="CJ570" s="885"/>
      <c r="CK570" s="885"/>
      <c r="CL570" s="885"/>
      <c r="CP570" s="885"/>
      <c r="CQ570" s="885"/>
      <c r="CR570" s="885"/>
      <c r="CS570" s="885"/>
      <c r="CT570" s="885"/>
      <c r="CU570" s="885"/>
      <c r="CV570" s="885"/>
      <c r="CW570" s="885"/>
      <c r="CX570" s="815"/>
      <c r="DE570" s="886"/>
      <c r="DF570" s="886"/>
      <c r="DG570" s="886"/>
      <c r="DH570" s="886"/>
      <c r="DI570" s="886"/>
      <c r="DJ570" s="886"/>
      <c r="DK570" s="886"/>
      <c r="DL570" s="886"/>
      <c r="DM570" s="886"/>
      <c r="DN570" s="887"/>
      <c r="DO570" s="887"/>
      <c r="DP570" s="887"/>
      <c r="DQ570" s="808"/>
      <c r="DU570" s="888"/>
      <c r="DV570" s="888"/>
      <c r="DW570" s="888"/>
      <c r="DX570" s="888"/>
      <c r="DY570" s="888"/>
      <c r="DZ570" s="888"/>
      <c r="EA570" s="889"/>
      <c r="ED570" s="889"/>
      <c r="EE570" s="889"/>
      <c r="EF570" s="889"/>
      <c r="EG570" s="889"/>
      <c r="EH570" s="889"/>
      <c r="EI570" s="889"/>
      <c r="EJ570" s="889"/>
      <c r="EK570" s="887"/>
      <c r="EL570" s="887"/>
      <c r="EM570" s="887"/>
      <c r="EN570" s="742"/>
    </row>
    <row r="571" spans="2:144" ht="12" customHeight="1">
      <c r="B571" s="632"/>
      <c r="C571" s="40">
        <v>264</v>
      </c>
      <c r="D571" s="583" t="s">
        <v>39</v>
      </c>
      <c r="E571" s="42"/>
      <c r="F571" s="584">
        <f>1.32-(3*0.33)</f>
        <v>0.33000000000000007</v>
      </c>
      <c r="G571" s="71"/>
      <c r="H571" s="271">
        <v>47</v>
      </c>
      <c r="I571" s="272">
        <f>F571*G570</f>
        <v>0.8712000000000002</v>
      </c>
      <c r="J571" s="580">
        <f t="shared" si="97"/>
        <v>99.90817263544535</v>
      </c>
      <c r="K571" s="855">
        <f>tji*68</f>
        <v>87.04</v>
      </c>
      <c r="L571" s="514"/>
      <c r="M571" s="797"/>
      <c r="N571" s="798" t="s">
        <v>180</v>
      </c>
      <c r="O571" s="799">
        <f t="shared" si="98"/>
        <v>0</v>
      </c>
      <c r="P571" s="848" t="s">
        <v>446</v>
      </c>
      <c r="Q571" s="844">
        <f t="shared" si="99"/>
        <v>0</v>
      </c>
      <c r="R571" s="845">
        <f t="shared" si="100"/>
        <v>0</v>
      </c>
      <c r="S571" s="846">
        <f t="shared" si="101"/>
        <v>0</v>
      </c>
      <c r="T571" s="847">
        <f t="shared" si="102"/>
        <v>0</v>
      </c>
      <c r="U571" s="49">
        <f t="shared" si="103"/>
        <v>0</v>
      </c>
      <c r="V571" s="279"/>
      <c r="W571" s="279"/>
      <c r="AE571" s="280"/>
      <c r="AF571" s="280"/>
      <c r="AJ571" s="280"/>
      <c r="AK571" s="280"/>
      <c r="AL571" s="280"/>
      <c r="AM571" s="280"/>
      <c r="AN571" s="281"/>
      <c r="AO571" s="281"/>
      <c r="AR571" s="281"/>
      <c r="AS571" s="281"/>
      <c r="AT571" s="281"/>
      <c r="AU571" s="281"/>
      <c r="AV571" s="281"/>
      <c r="AW571" s="281"/>
      <c r="BB571" s="281"/>
      <c r="BC571" s="281"/>
      <c r="BD571" s="281"/>
      <c r="BE571" s="281"/>
      <c r="BF571" s="281"/>
      <c r="BG571" s="281"/>
      <c r="BH571" s="281"/>
      <c r="BK571" s="815"/>
      <c r="BL571" s="815"/>
      <c r="BM571" s="815"/>
      <c r="BN571" s="815"/>
      <c r="BO571" s="815"/>
      <c r="BQ571" s="884"/>
      <c r="BR571" s="884"/>
      <c r="BS571" s="884"/>
      <c r="BT571" s="826"/>
      <c r="BY571" s="742"/>
      <c r="BZ571" s="852"/>
      <c r="CA571" s="852"/>
      <c r="CJ571" s="885"/>
      <c r="CK571" s="885"/>
      <c r="CL571" s="885"/>
      <c r="CP571" s="885"/>
      <c r="CQ571" s="885"/>
      <c r="CR571" s="885"/>
      <c r="CS571" s="885"/>
      <c r="CT571" s="885"/>
      <c r="CU571" s="885"/>
      <c r="CV571" s="885"/>
      <c r="CW571" s="885"/>
      <c r="CX571" s="815"/>
      <c r="DE571" s="886"/>
      <c r="DF571" s="886"/>
      <c r="DG571" s="886"/>
      <c r="DH571" s="886"/>
      <c r="DI571" s="886"/>
      <c r="DJ571" s="886"/>
      <c r="DK571" s="886"/>
      <c r="DL571" s="886"/>
      <c r="DM571" s="886"/>
      <c r="DN571" s="887"/>
      <c r="DO571" s="887"/>
      <c r="DP571" s="887"/>
      <c r="DQ571" s="808"/>
      <c r="DU571" s="888"/>
      <c r="DV571" s="888"/>
      <c r="DW571" s="888"/>
      <c r="DX571" s="888"/>
      <c r="DY571" s="888"/>
      <c r="DZ571" s="888"/>
      <c r="EA571" s="889"/>
      <c r="ED571" s="889"/>
      <c r="EE571" s="889"/>
      <c r="EF571" s="889"/>
      <c r="EG571" s="889"/>
      <c r="EH571" s="889"/>
      <c r="EI571" s="889"/>
      <c r="EJ571" s="889"/>
      <c r="EK571" s="887"/>
      <c r="EL571" s="887"/>
      <c r="EM571" s="887"/>
      <c r="EN571" s="742"/>
    </row>
    <row r="572" spans="2:144" ht="12" customHeight="1">
      <c r="B572" s="632"/>
      <c r="C572" s="5"/>
      <c r="D572" s="583" t="s">
        <v>40</v>
      </c>
      <c r="E572" s="42">
        <v>36</v>
      </c>
      <c r="F572" s="584">
        <f>1.32-(2*0.33)</f>
        <v>0.66</v>
      </c>
      <c r="G572" s="71">
        <v>3.3</v>
      </c>
      <c r="H572" s="271">
        <v>102</v>
      </c>
      <c r="I572" s="272">
        <f>F572*G572</f>
        <v>2.178</v>
      </c>
      <c r="J572" s="580">
        <f t="shared" si="97"/>
        <v>84.04040404040404</v>
      </c>
      <c r="K572" s="796">
        <f>tji*143</f>
        <v>183.04</v>
      </c>
      <c r="L572" s="514"/>
      <c r="M572" s="797"/>
      <c r="N572" s="798" t="s">
        <v>180</v>
      </c>
      <c r="O572" s="799">
        <f t="shared" si="98"/>
        <v>0</v>
      </c>
      <c r="P572" s="848" t="s">
        <v>446</v>
      </c>
      <c r="Q572" s="844">
        <f t="shared" si="99"/>
        <v>0</v>
      </c>
      <c r="R572" s="845">
        <f t="shared" si="100"/>
        <v>0</v>
      </c>
      <c r="S572" s="846">
        <f t="shared" si="101"/>
        <v>0</v>
      </c>
      <c r="T572" s="847">
        <f t="shared" si="102"/>
        <v>0</v>
      </c>
      <c r="U572" s="49">
        <f t="shared" si="103"/>
        <v>0</v>
      </c>
      <c r="V572" s="279"/>
      <c r="W572" s="279"/>
      <c r="AE572" s="280"/>
      <c r="AF572" s="280"/>
      <c r="AJ572" s="280"/>
      <c r="AK572" s="280"/>
      <c r="AL572" s="280"/>
      <c r="AM572" s="280"/>
      <c r="AN572" s="281"/>
      <c r="AO572" s="281"/>
      <c r="AR572" s="281"/>
      <c r="AS572" s="281"/>
      <c r="AT572" s="281"/>
      <c r="AU572" s="281"/>
      <c r="AV572" s="281"/>
      <c r="AW572" s="281"/>
      <c r="BB572" s="281"/>
      <c r="BC572" s="281"/>
      <c r="BD572" s="281"/>
      <c r="BE572" s="281"/>
      <c r="BF572" s="281"/>
      <c r="BG572" s="281"/>
      <c r="BH572" s="281"/>
      <c r="BK572" s="815"/>
      <c r="BL572" s="815"/>
      <c r="BM572" s="815"/>
      <c r="BN572" s="815"/>
      <c r="BO572" s="815"/>
      <c r="BQ572" s="884"/>
      <c r="BR572" s="884"/>
      <c r="BS572" s="884"/>
      <c r="BT572" s="826"/>
      <c r="BY572" s="742"/>
      <c r="BZ572" s="852"/>
      <c r="CA572" s="852"/>
      <c r="CJ572" s="885"/>
      <c r="CK572" s="885"/>
      <c r="CL572" s="885"/>
      <c r="CP572" s="885"/>
      <c r="CQ572" s="885"/>
      <c r="CR572" s="885"/>
      <c r="CS572" s="885"/>
      <c r="CT572" s="885"/>
      <c r="CU572" s="885"/>
      <c r="CV572" s="885"/>
      <c r="CW572" s="885"/>
      <c r="CX572" s="815"/>
      <c r="DE572" s="886"/>
      <c r="DF572" s="886"/>
      <c r="DG572" s="886"/>
      <c r="DH572" s="886"/>
      <c r="DI572" s="886"/>
      <c r="DJ572" s="886"/>
      <c r="DK572" s="886"/>
      <c r="DL572" s="886"/>
      <c r="DM572" s="886"/>
      <c r="DN572" s="887"/>
      <c r="DO572" s="887"/>
      <c r="DP572" s="887"/>
      <c r="DQ572" s="808"/>
      <c r="DU572" s="888"/>
      <c r="DV572" s="888"/>
      <c r="DW572" s="888"/>
      <c r="DX572" s="888"/>
      <c r="DY572" s="888"/>
      <c r="DZ572" s="888"/>
      <c r="EA572" s="889"/>
      <c r="ED572" s="889"/>
      <c r="EE572" s="889"/>
      <c r="EF572" s="889"/>
      <c r="EG572" s="889"/>
      <c r="EH572" s="889"/>
      <c r="EI572" s="889"/>
      <c r="EJ572" s="889"/>
      <c r="EK572" s="887"/>
      <c r="EL572" s="887"/>
      <c r="EM572" s="887"/>
      <c r="EN572" s="742"/>
    </row>
    <row r="573" spans="2:144" ht="12" customHeight="1">
      <c r="B573" s="632"/>
      <c r="C573" s="40">
        <v>330</v>
      </c>
      <c r="D573" s="583" t="s">
        <v>41</v>
      </c>
      <c r="E573" s="42"/>
      <c r="F573" s="584">
        <f>1.32-(3*0.33)</f>
        <v>0.33000000000000007</v>
      </c>
      <c r="G573" s="71"/>
      <c r="H573" s="271">
        <v>58</v>
      </c>
      <c r="I573" s="272">
        <f>F573*G572</f>
        <v>1.0890000000000002</v>
      </c>
      <c r="J573" s="580">
        <f t="shared" si="97"/>
        <v>92.85583103764921</v>
      </c>
      <c r="K573" s="796">
        <f>tji*79</f>
        <v>101.12</v>
      </c>
      <c r="L573" s="514"/>
      <c r="M573" s="797"/>
      <c r="N573" s="798" t="s">
        <v>180</v>
      </c>
      <c r="O573" s="799">
        <f t="shared" si="98"/>
        <v>0</v>
      </c>
      <c r="P573" s="848" t="s">
        <v>446</v>
      </c>
      <c r="Q573" s="844">
        <f t="shared" si="99"/>
        <v>0</v>
      </c>
      <c r="R573" s="845">
        <f t="shared" si="100"/>
        <v>0</v>
      </c>
      <c r="S573" s="846">
        <f t="shared" si="101"/>
        <v>0</v>
      </c>
      <c r="T573" s="847">
        <f t="shared" si="102"/>
        <v>0</v>
      </c>
      <c r="U573" s="49">
        <f t="shared" si="103"/>
        <v>0</v>
      </c>
      <c r="V573" s="279"/>
      <c r="W573" s="279"/>
      <c r="AE573" s="280"/>
      <c r="AF573" s="280"/>
      <c r="AJ573" s="280"/>
      <c r="AK573" s="280"/>
      <c r="AL573" s="280"/>
      <c r="AM573" s="280"/>
      <c r="AN573" s="281"/>
      <c r="AO573" s="281"/>
      <c r="AR573" s="281"/>
      <c r="AS573" s="281"/>
      <c r="AT573" s="281"/>
      <c r="AU573" s="281"/>
      <c r="AV573" s="281"/>
      <c r="AW573" s="281"/>
      <c r="BB573" s="281"/>
      <c r="BC573" s="281"/>
      <c r="BD573" s="281"/>
      <c r="BE573" s="281"/>
      <c r="BF573" s="281"/>
      <c r="BG573" s="281"/>
      <c r="BH573" s="281"/>
      <c r="BK573" s="815"/>
      <c r="BL573" s="815"/>
      <c r="BM573" s="815"/>
      <c r="BN573" s="815"/>
      <c r="BO573" s="815"/>
      <c r="BQ573" s="884"/>
      <c r="BR573" s="884"/>
      <c r="BS573" s="884"/>
      <c r="BT573" s="826"/>
      <c r="BY573" s="742"/>
      <c r="BZ573" s="852"/>
      <c r="CA573" s="852"/>
      <c r="CJ573" s="885"/>
      <c r="CK573" s="885"/>
      <c r="CL573" s="885"/>
      <c r="CP573" s="885"/>
      <c r="CQ573" s="885"/>
      <c r="CR573" s="885"/>
      <c r="CS573" s="885"/>
      <c r="CT573" s="885"/>
      <c r="CU573" s="885"/>
      <c r="CV573" s="885"/>
      <c r="CW573" s="885"/>
      <c r="CX573" s="815"/>
      <c r="DE573" s="886"/>
      <c r="DF573" s="886"/>
      <c r="DG573" s="886"/>
      <c r="DH573" s="886"/>
      <c r="DI573" s="886"/>
      <c r="DJ573" s="886"/>
      <c r="DK573" s="886"/>
      <c r="DL573" s="886"/>
      <c r="DM573" s="886"/>
      <c r="DN573" s="887"/>
      <c r="DO573" s="887"/>
      <c r="DP573" s="887"/>
      <c r="DQ573" s="808"/>
      <c r="DU573" s="888"/>
      <c r="DV573" s="888"/>
      <c r="DW573" s="888"/>
      <c r="DX573" s="888"/>
      <c r="DY573" s="888"/>
      <c r="DZ573" s="888"/>
      <c r="EA573" s="889"/>
      <c r="ED573" s="889"/>
      <c r="EE573" s="889"/>
      <c r="EF573" s="889"/>
      <c r="EG573" s="889"/>
      <c r="EH573" s="889"/>
      <c r="EI573" s="889"/>
      <c r="EJ573" s="889"/>
      <c r="EK573" s="887"/>
      <c r="EL573" s="887"/>
      <c r="EM573" s="887"/>
      <c r="EN573" s="742"/>
    </row>
    <row r="574" spans="2:144" ht="12" customHeight="1">
      <c r="B574" s="632"/>
      <c r="C574" s="3"/>
      <c r="D574" s="583" t="s">
        <v>42</v>
      </c>
      <c r="E574" s="42">
        <v>36</v>
      </c>
      <c r="F574" s="584">
        <f>1.32-(2*0.33)</f>
        <v>0.66</v>
      </c>
      <c r="G574" s="71">
        <v>3.96</v>
      </c>
      <c r="H574" s="271">
        <v>120</v>
      </c>
      <c r="I574" s="272">
        <f>F574*G574</f>
        <v>2.6136</v>
      </c>
      <c r="J574" s="580">
        <f t="shared" si="97"/>
        <v>79.33884297520662</v>
      </c>
      <c r="K574" s="796">
        <f>tji*162</f>
        <v>207.36</v>
      </c>
      <c r="L574" s="514"/>
      <c r="M574" s="797"/>
      <c r="N574" s="798" t="s">
        <v>180</v>
      </c>
      <c r="O574" s="799">
        <f t="shared" si="98"/>
        <v>0</v>
      </c>
      <c r="P574" s="848" t="s">
        <v>446</v>
      </c>
      <c r="Q574" s="844">
        <f t="shared" si="99"/>
        <v>0</v>
      </c>
      <c r="R574" s="845">
        <f t="shared" si="100"/>
        <v>0</v>
      </c>
      <c r="S574" s="846">
        <f t="shared" si="101"/>
        <v>0</v>
      </c>
      <c r="T574" s="847">
        <f t="shared" si="102"/>
        <v>0</v>
      </c>
      <c r="U574" s="49">
        <f t="shared" si="103"/>
        <v>0</v>
      </c>
      <c r="V574" s="279"/>
      <c r="W574" s="279"/>
      <c r="AE574" s="280"/>
      <c r="AF574" s="280"/>
      <c r="AJ574" s="280"/>
      <c r="AK574" s="280"/>
      <c r="AL574" s="280"/>
      <c r="AM574" s="280"/>
      <c r="AN574" s="281"/>
      <c r="AO574" s="281"/>
      <c r="AR574" s="281"/>
      <c r="AS574" s="281"/>
      <c r="AT574" s="281"/>
      <c r="AU574" s="281"/>
      <c r="AV574" s="281"/>
      <c r="AW574" s="281"/>
      <c r="BB574" s="281"/>
      <c r="BC574" s="281"/>
      <c r="BD574" s="281"/>
      <c r="BE574" s="281"/>
      <c r="BF574" s="281"/>
      <c r="BG574" s="281"/>
      <c r="BH574" s="281"/>
      <c r="BK574" s="815"/>
      <c r="BL574" s="815"/>
      <c r="BM574" s="815"/>
      <c r="BN574" s="815"/>
      <c r="BO574" s="815"/>
      <c r="BQ574" s="884"/>
      <c r="BR574" s="884"/>
      <c r="BS574" s="884"/>
      <c r="BT574" s="826"/>
      <c r="BY574" s="742"/>
      <c r="BZ574" s="852"/>
      <c r="CA574" s="852"/>
      <c r="CJ574" s="885"/>
      <c r="CK574" s="885"/>
      <c r="CL574" s="885"/>
      <c r="CP574" s="885"/>
      <c r="CQ574" s="885"/>
      <c r="CR574" s="885"/>
      <c r="CS574" s="885"/>
      <c r="CT574" s="885"/>
      <c r="CU574" s="885"/>
      <c r="CV574" s="885"/>
      <c r="CW574" s="885"/>
      <c r="CX574" s="815"/>
      <c r="DE574" s="886"/>
      <c r="DF574" s="886"/>
      <c r="DG574" s="886"/>
      <c r="DH574" s="886"/>
      <c r="DI574" s="886"/>
      <c r="DJ574" s="886"/>
      <c r="DK574" s="886"/>
      <c r="DL574" s="886"/>
      <c r="DM574" s="886"/>
      <c r="DN574" s="887"/>
      <c r="DO574" s="887"/>
      <c r="DP574" s="887"/>
      <c r="DQ574" s="808"/>
      <c r="DU574" s="888"/>
      <c r="DV574" s="888"/>
      <c r="DW574" s="888"/>
      <c r="DX574" s="888"/>
      <c r="DY574" s="888"/>
      <c r="DZ574" s="888"/>
      <c r="EA574" s="889"/>
      <c r="ED574" s="889"/>
      <c r="EE574" s="889"/>
      <c r="EF574" s="889"/>
      <c r="EG574" s="889"/>
      <c r="EH574" s="889"/>
      <c r="EI574" s="889"/>
      <c r="EJ574" s="889"/>
      <c r="EK574" s="887"/>
      <c r="EL574" s="887"/>
      <c r="EM574" s="887"/>
      <c r="EN574" s="742"/>
    </row>
    <row r="575" spans="2:144" ht="12" customHeight="1">
      <c r="B575" s="632"/>
      <c r="C575" s="40">
        <v>396</v>
      </c>
      <c r="D575" s="583" t="s">
        <v>43</v>
      </c>
      <c r="E575" s="42"/>
      <c r="F575" s="584">
        <f>1.32-(3*0.33)</f>
        <v>0.33000000000000007</v>
      </c>
      <c r="G575" s="71"/>
      <c r="H575" s="271">
        <v>68</v>
      </c>
      <c r="I575" s="272">
        <f>F575*G574</f>
        <v>1.3068000000000002</v>
      </c>
      <c r="J575" s="580">
        <f t="shared" si="97"/>
        <v>87.17477808386899</v>
      </c>
      <c r="K575" s="796">
        <f>tji*89</f>
        <v>113.92</v>
      </c>
      <c r="L575" s="514"/>
      <c r="M575" s="797"/>
      <c r="N575" s="798" t="s">
        <v>180</v>
      </c>
      <c r="O575" s="799">
        <f t="shared" si="98"/>
        <v>0</v>
      </c>
      <c r="P575" s="848" t="s">
        <v>446</v>
      </c>
      <c r="Q575" s="844">
        <f t="shared" si="99"/>
        <v>0</v>
      </c>
      <c r="R575" s="845">
        <f t="shared" si="100"/>
        <v>0</v>
      </c>
      <c r="S575" s="846">
        <f t="shared" si="101"/>
        <v>0</v>
      </c>
      <c r="T575" s="847">
        <f t="shared" si="102"/>
        <v>0</v>
      </c>
      <c r="U575" s="49">
        <f t="shared" si="103"/>
        <v>0</v>
      </c>
      <c r="V575" s="279"/>
      <c r="W575" s="279"/>
      <c r="AE575" s="280"/>
      <c r="AF575" s="280"/>
      <c r="AJ575" s="280"/>
      <c r="AK575" s="280"/>
      <c r="AL575" s="280"/>
      <c r="AM575" s="280"/>
      <c r="AN575" s="281"/>
      <c r="AO575" s="281"/>
      <c r="AR575" s="281"/>
      <c r="AS575" s="281"/>
      <c r="AT575" s="281"/>
      <c r="AU575" s="281"/>
      <c r="AV575" s="281"/>
      <c r="AW575" s="281"/>
      <c r="BB575" s="281"/>
      <c r="BC575" s="281"/>
      <c r="BD575" s="281"/>
      <c r="BE575" s="281"/>
      <c r="BF575" s="281"/>
      <c r="BG575" s="281"/>
      <c r="BH575" s="281"/>
      <c r="BK575" s="815"/>
      <c r="BL575" s="815"/>
      <c r="BM575" s="815"/>
      <c r="BN575" s="815"/>
      <c r="BO575" s="815"/>
      <c r="BQ575" s="884"/>
      <c r="BR575" s="884"/>
      <c r="BS575" s="884"/>
      <c r="BT575" s="826"/>
      <c r="BY575" s="742"/>
      <c r="BZ575" s="852"/>
      <c r="CA575" s="852"/>
      <c r="CJ575" s="885"/>
      <c r="CK575" s="885"/>
      <c r="CL575" s="885"/>
      <c r="CP575" s="885"/>
      <c r="CQ575" s="885"/>
      <c r="CR575" s="885"/>
      <c r="CS575" s="885"/>
      <c r="CT575" s="885"/>
      <c r="CU575" s="885"/>
      <c r="CV575" s="885"/>
      <c r="CW575" s="885"/>
      <c r="CX575" s="815"/>
      <c r="DE575" s="886"/>
      <c r="DF575" s="886"/>
      <c r="DG575" s="886"/>
      <c r="DH575" s="886"/>
      <c r="DI575" s="886"/>
      <c r="DJ575" s="886"/>
      <c r="DK575" s="886"/>
      <c r="DL575" s="886"/>
      <c r="DM575" s="886"/>
      <c r="DN575" s="887"/>
      <c r="DO575" s="887"/>
      <c r="DP575" s="887"/>
      <c r="DQ575" s="808"/>
      <c r="DU575" s="888"/>
      <c r="DV575" s="888"/>
      <c r="DW575" s="888"/>
      <c r="DX575" s="888"/>
      <c r="DY575" s="888"/>
      <c r="DZ575" s="888"/>
      <c r="EA575" s="889"/>
      <c r="ED575" s="889"/>
      <c r="EE575" s="889"/>
      <c r="EF575" s="889"/>
      <c r="EG575" s="889"/>
      <c r="EH575" s="889"/>
      <c r="EI575" s="889"/>
      <c r="EJ575" s="889"/>
      <c r="EK575" s="887"/>
      <c r="EL575" s="887"/>
      <c r="EM575" s="887"/>
      <c r="EN575" s="742"/>
    </row>
    <row r="576" spans="2:144" ht="12" customHeight="1">
      <c r="B576" s="632"/>
      <c r="C576" s="40"/>
      <c r="D576" s="583" t="s">
        <v>44</v>
      </c>
      <c r="E576" s="42">
        <v>36</v>
      </c>
      <c r="F576" s="584">
        <v>0.66</v>
      </c>
      <c r="G576" s="71">
        <v>4.62</v>
      </c>
      <c r="H576" s="271">
        <v>139</v>
      </c>
      <c r="I576" s="272">
        <f>F576*G576</f>
        <v>3.0492000000000004</v>
      </c>
      <c r="J576" s="580">
        <f t="shared" si="97"/>
        <v>75.98058507149416</v>
      </c>
      <c r="K576" s="796">
        <f>tji*181</f>
        <v>231.68</v>
      </c>
      <c r="L576" s="514"/>
      <c r="M576" s="797"/>
      <c r="N576" s="798" t="s">
        <v>180</v>
      </c>
      <c r="O576" s="799">
        <f t="shared" si="98"/>
        <v>0</v>
      </c>
      <c r="P576" s="848" t="s">
        <v>446</v>
      </c>
      <c r="Q576" s="844">
        <f t="shared" si="99"/>
        <v>0</v>
      </c>
      <c r="R576" s="845">
        <f t="shared" si="100"/>
        <v>0</v>
      </c>
      <c r="S576" s="846">
        <f t="shared" si="101"/>
        <v>0</v>
      </c>
      <c r="T576" s="847">
        <f t="shared" si="102"/>
        <v>0</v>
      </c>
      <c r="U576" s="49">
        <f t="shared" si="103"/>
        <v>0</v>
      </c>
      <c r="V576" s="279"/>
      <c r="W576" s="279"/>
      <c r="AE576" s="280"/>
      <c r="AF576" s="280"/>
      <c r="AJ576" s="280"/>
      <c r="AK576" s="280"/>
      <c r="AL576" s="280"/>
      <c r="AM576" s="280"/>
      <c r="AN576" s="281"/>
      <c r="AO576" s="281"/>
      <c r="AR576" s="281"/>
      <c r="AS576" s="281"/>
      <c r="AT576" s="281"/>
      <c r="AU576" s="281"/>
      <c r="AV576" s="281"/>
      <c r="AW576" s="281"/>
      <c r="BB576" s="281"/>
      <c r="BC576" s="281"/>
      <c r="BD576" s="281"/>
      <c r="BE576" s="281"/>
      <c r="BF576" s="281"/>
      <c r="BG576" s="281"/>
      <c r="BH576" s="281"/>
      <c r="BK576" s="815"/>
      <c r="BL576" s="815"/>
      <c r="BM576" s="815"/>
      <c r="BN576" s="815"/>
      <c r="BO576" s="815"/>
      <c r="BQ576" s="884"/>
      <c r="BR576" s="884"/>
      <c r="BS576" s="884"/>
      <c r="BT576" s="826"/>
      <c r="BY576" s="742"/>
      <c r="BZ576" s="852"/>
      <c r="CA576" s="852"/>
      <c r="CJ576" s="885"/>
      <c r="CK576" s="885"/>
      <c r="CL576" s="885"/>
      <c r="CP576" s="885"/>
      <c r="CQ576" s="885"/>
      <c r="CR576" s="885"/>
      <c r="CS576" s="885"/>
      <c r="CT576" s="885"/>
      <c r="CU576" s="885"/>
      <c r="CV576" s="885"/>
      <c r="CW576" s="885"/>
      <c r="CX576" s="815"/>
      <c r="DE576" s="886"/>
      <c r="DF576" s="886"/>
      <c r="DG576" s="886"/>
      <c r="DH576" s="886"/>
      <c r="DI576" s="886"/>
      <c r="DJ576" s="886"/>
      <c r="DK576" s="886"/>
      <c r="DL576" s="886"/>
      <c r="DM576" s="886"/>
      <c r="DN576" s="887"/>
      <c r="DO576" s="887"/>
      <c r="DP576" s="887"/>
      <c r="DQ576" s="808"/>
      <c r="DU576" s="888"/>
      <c r="DV576" s="888"/>
      <c r="DW576" s="888"/>
      <c r="DX576" s="888"/>
      <c r="DY576" s="888"/>
      <c r="DZ576" s="888"/>
      <c r="EA576" s="889"/>
      <c r="ED576" s="889"/>
      <c r="EE576" s="889"/>
      <c r="EF576" s="889"/>
      <c r="EG576" s="889"/>
      <c r="EH576" s="889"/>
      <c r="EI576" s="889"/>
      <c r="EJ576" s="889"/>
      <c r="EK576" s="887"/>
      <c r="EL576" s="887"/>
      <c r="EM576" s="887"/>
      <c r="EN576" s="742"/>
    </row>
    <row r="577" spans="2:144" ht="12" customHeight="1">
      <c r="B577" s="632"/>
      <c r="C577" s="40">
        <v>462</v>
      </c>
      <c r="D577" s="583" t="s">
        <v>45</v>
      </c>
      <c r="E577" s="42"/>
      <c r="F577" s="584">
        <v>0.33</v>
      </c>
      <c r="G577" s="71"/>
      <c r="H577" s="271">
        <v>78</v>
      </c>
      <c r="I577" s="272">
        <f>F577*G576</f>
        <v>1.5246000000000002</v>
      </c>
      <c r="J577" s="580">
        <f t="shared" si="97"/>
        <v>83.95644759281122</v>
      </c>
      <c r="K577" s="796">
        <f>tji*100</f>
        <v>128</v>
      </c>
      <c r="L577" s="514"/>
      <c r="M577" s="797"/>
      <c r="N577" s="798" t="s">
        <v>180</v>
      </c>
      <c r="O577" s="799">
        <f t="shared" si="98"/>
        <v>0</v>
      </c>
      <c r="P577" s="848" t="s">
        <v>446</v>
      </c>
      <c r="Q577" s="844">
        <f t="shared" si="99"/>
        <v>0</v>
      </c>
      <c r="R577" s="845">
        <f t="shared" si="100"/>
        <v>0</v>
      </c>
      <c r="S577" s="846">
        <f t="shared" si="101"/>
        <v>0</v>
      </c>
      <c r="T577" s="847">
        <f t="shared" si="102"/>
        <v>0</v>
      </c>
      <c r="U577" s="49">
        <f t="shared" si="103"/>
        <v>0</v>
      </c>
      <c r="V577" s="279"/>
      <c r="W577" s="279"/>
      <c r="AE577" s="280"/>
      <c r="AF577" s="280"/>
      <c r="AJ577" s="280"/>
      <c r="AK577" s="280"/>
      <c r="AL577" s="280"/>
      <c r="AM577" s="280"/>
      <c r="AN577" s="281"/>
      <c r="AO577" s="281"/>
      <c r="AR577" s="281"/>
      <c r="AS577" s="281"/>
      <c r="AT577" s="281"/>
      <c r="AU577" s="281"/>
      <c r="AV577" s="281"/>
      <c r="AW577" s="281"/>
      <c r="BB577" s="281"/>
      <c r="BC577" s="281"/>
      <c r="BD577" s="281"/>
      <c r="BE577" s="281"/>
      <c r="BF577" s="281"/>
      <c r="BG577" s="281"/>
      <c r="BH577" s="281"/>
      <c r="BK577" s="815"/>
      <c r="BL577" s="815"/>
      <c r="BM577" s="815"/>
      <c r="BN577" s="815"/>
      <c r="BO577" s="815"/>
      <c r="BQ577" s="884"/>
      <c r="BR577" s="884"/>
      <c r="BS577" s="884"/>
      <c r="BT577" s="826"/>
      <c r="BY577" s="742"/>
      <c r="BZ577" s="852"/>
      <c r="CA577" s="852"/>
      <c r="CJ577" s="885"/>
      <c r="CK577" s="885"/>
      <c r="CL577" s="885"/>
      <c r="CP577" s="885"/>
      <c r="CQ577" s="885"/>
      <c r="CR577" s="885"/>
      <c r="CS577" s="885"/>
      <c r="CT577" s="885"/>
      <c r="CU577" s="885"/>
      <c r="CV577" s="885"/>
      <c r="CW577" s="885"/>
      <c r="CX577" s="815"/>
      <c r="DE577" s="886"/>
      <c r="DF577" s="886"/>
      <c r="DG577" s="886"/>
      <c r="DH577" s="886"/>
      <c r="DI577" s="886"/>
      <c r="DJ577" s="886"/>
      <c r="DK577" s="886"/>
      <c r="DL577" s="886"/>
      <c r="DM577" s="886"/>
      <c r="DN577" s="887"/>
      <c r="DO577" s="887"/>
      <c r="DP577" s="887"/>
      <c r="DQ577" s="808"/>
      <c r="DU577" s="888"/>
      <c r="DV577" s="888"/>
      <c r="DW577" s="888"/>
      <c r="DX577" s="888"/>
      <c r="DY577" s="888"/>
      <c r="DZ577" s="888"/>
      <c r="EA577" s="889"/>
      <c r="ED577" s="889"/>
      <c r="EE577" s="889"/>
      <c r="EF577" s="889"/>
      <c r="EG577" s="889"/>
      <c r="EH577" s="889"/>
      <c r="EI577" s="889"/>
      <c r="EJ577" s="889"/>
      <c r="EK577" s="887"/>
      <c r="EL577" s="887"/>
      <c r="EM577" s="887"/>
      <c r="EN577" s="742"/>
    </row>
    <row r="578" spans="2:144" ht="12" customHeight="1">
      <c r="B578" s="632"/>
      <c r="C578" s="3"/>
      <c r="D578" s="583" t="s">
        <v>46</v>
      </c>
      <c r="E578" s="3"/>
      <c r="F578" s="584">
        <f>1.32-(2*0.33)</f>
        <v>0.66</v>
      </c>
      <c r="G578" s="71">
        <v>5.28</v>
      </c>
      <c r="H578" s="271">
        <v>158</v>
      </c>
      <c r="I578" s="272">
        <f>F578*G578</f>
        <v>3.4848000000000003</v>
      </c>
      <c r="J578" s="580">
        <f t="shared" si="97"/>
        <v>73.09458218549126</v>
      </c>
      <c r="K578" s="796">
        <f>tji*199</f>
        <v>254.72</v>
      </c>
      <c r="L578" s="514"/>
      <c r="M578" s="797"/>
      <c r="N578" s="798" t="s">
        <v>180</v>
      </c>
      <c r="O578" s="799">
        <f t="shared" si="98"/>
        <v>0</v>
      </c>
      <c r="P578" s="848" t="s">
        <v>446</v>
      </c>
      <c r="Q578" s="844">
        <f t="shared" si="99"/>
        <v>0</v>
      </c>
      <c r="R578" s="845">
        <f t="shared" si="100"/>
        <v>0</v>
      </c>
      <c r="S578" s="846">
        <f t="shared" si="101"/>
        <v>0</v>
      </c>
      <c r="T578" s="847">
        <f t="shared" si="102"/>
        <v>0</v>
      </c>
      <c r="U578" s="49">
        <f t="shared" si="103"/>
        <v>0</v>
      </c>
      <c r="V578" s="279"/>
      <c r="W578" s="279"/>
      <c r="AE578" s="280"/>
      <c r="AF578" s="280"/>
      <c r="AJ578" s="280"/>
      <c r="AK578" s="280"/>
      <c r="AL578" s="280"/>
      <c r="AM578" s="280"/>
      <c r="AN578" s="281"/>
      <c r="AO578" s="281"/>
      <c r="AR578" s="281"/>
      <c r="AS578" s="281"/>
      <c r="AT578" s="281"/>
      <c r="AU578" s="281"/>
      <c r="AV578" s="281"/>
      <c r="AW578" s="281"/>
      <c r="BB578" s="281"/>
      <c r="BC578" s="281"/>
      <c r="BD578" s="281"/>
      <c r="BE578" s="281"/>
      <c r="BF578" s="281"/>
      <c r="BG578" s="281"/>
      <c r="BH578" s="281"/>
      <c r="BK578" s="815"/>
      <c r="BL578" s="815"/>
      <c r="BM578" s="815"/>
      <c r="BN578" s="815"/>
      <c r="BO578" s="815"/>
      <c r="BQ578" s="884"/>
      <c r="BR578" s="884"/>
      <c r="BS578" s="884"/>
      <c r="BT578" s="826"/>
      <c r="BY578" s="742"/>
      <c r="BZ578" s="852"/>
      <c r="CA578" s="852"/>
      <c r="CJ578" s="885"/>
      <c r="CK578" s="885"/>
      <c r="CL578" s="885"/>
      <c r="CP578" s="885"/>
      <c r="CQ578" s="885"/>
      <c r="CR578" s="885"/>
      <c r="CS578" s="885"/>
      <c r="CT578" s="885"/>
      <c r="CU578" s="885"/>
      <c r="CV578" s="885"/>
      <c r="CW578" s="885"/>
      <c r="CX578" s="815"/>
      <c r="DE578" s="886"/>
      <c r="DF578" s="886"/>
      <c r="DG578" s="886"/>
      <c r="DH578" s="886"/>
      <c r="DI578" s="886"/>
      <c r="DJ578" s="886"/>
      <c r="DK578" s="886"/>
      <c r="DL578" s="886"/>
      <c r="DM578" s="886"/>
      <c r="DN578" s="887"/>
      <c r="DO578" s="887"/>
      <c r="DP578" s="887"/>
      <c r="DQ578" s="808"/>
      <c r="DU578" s="888"/>
      <c r="DV578" s="888"/>
      <c r="DW578" s="888"/>
      <c r="DX578" s="888"/>
      <c r="DY578" s="888"/>
      <c r="DZ578" s="888"/>
      <c r="EA578" s="889"/>
      <c r="ED578" s="889"/>
      <c r="EE578" s="889"/>
      <c r="EF578" s="889"/>
      <c r="EG578" s="889"/>
      <c r="EH578" s="889"/>
      <c r="EI578" s="889"/>
      <c r="EJ578" s="889"/>
      <c r="EK578" s="887"/>
      <c r="EL578" s="887"/>
      <c r="EM578" s="887"/>
      <c r="EN578" s="742"/>
    </row>
    <row r="579" spans="2:144" ht="12" customHeight="1">
      <c r="B579" s="632"/>
      <c r="C579" s="40">
        <v>528</v>
      </c>
      <c r="D579" s="583" t="s">
        <v>47</v>
      </c>
      <c r="E579" s="42">
        <v>36</v>
      </c>
      <c r="F579" s="584">
        <f>1.32-(3*0.33)</f>
        <v>0.33000000000000007</v>
      </c>
      <c r="G579" s="71"/>
      <c r="H579" s="271">
        <v>88</v>
      </c>
      <c r="I579" s="272">
        <f>F579*G578</f>
        <v>1.7424000000000004</v>
      </c>
      <c r="J579" s="580">
        <f t="shared" si="97"/>
        <v>80.8080808080808</v>
      </c>
      <c r="K579" s="796">
        <f>tji*110</f>
        <v>140.8</v>
      </c>
      <c r="L579" s="514"/>
      <c r="M579" s="797"/>
      <c r="N579" s="798" t="s">
        <v>180</v>
      </c>
      <c r="O579" s="799">
        <f t="shared" si="98"/>
        <v>0</v>
      </c>
      <c r="P579" s="848" t="s">
        <v>446</v>
      </c>
      <c r="Q579" s="844">
        <f t="shared" si="99"/>
        <v>0</v>
      </c>
      <c r="R579" s="845">
        <f t="shared" si="100"/>
        <v>0</v>
      </c>
      <c r="S579" s="846">
        <f t="shared" si="101"/>
        <v>0</v>
      </c>
      <c r="T579" s="847">
        <f t="shared" si="102"/>
        <v>0</v>
      </c>
      <c r="U579" s="49">
        <f t="shared" si="103"/>
        <v>0</v>
      </c>
      <c r="V579" s="279"/>
      <c r="W579" s="279"/>
      <c r="AE579" s="280"/>
      <c r="AF579" s="280"/>
      <c r="AJ579" s="280"/>
      <c r="AK579" s="280"/>
      <c r="AL579" s="280"/>
      <c r="AM579" s="280"/>
      <c r="AN579" s="281"/>
      <c r="AO579" s="281"/>
      <c r="AR579" s="281"/>
      <c r="AS579" s="281"/>
      <c r="AT579" s="281"/>
      <c r="AU579" s="281"/>
      <c r="AV579" s="281"/>
      <c r="AW579" s="281"/>
      <c r="BB579" s="281"/>
      <c r="BC579" s="281"/>
      <c r="BD579" s="281"/>
      <c r="BE579" s="281"/>
      <c r="BF579" s="281"/>
      <c r="BG579" s="281"/>
      <c r="BH579" s="281"/>
      <c r="BK579" s="815"/>
      <c r="BL579" s="815"/>
      <c r="BM579" s="815"/>
      <c r="BN579" s="815"/>
      <c r="BO579" s="815"/>
      <c r="BQ579" s="884"/>
      <c r="BR579" s="884"/>
      <c r="BS579" s="884"/>
      <c r="BT579" s="826"/>
      <c r="BY579" s="742"/>
      <c r="BZ579" s="852"/>
      <c r="CA579" s="852"/>
      <c r="CJ579" s="885"/>
      <c r="CK579" s="885"/>
      <c r="CL579" s="885"/>
      <c r="CP579" s="885"/>
      <c r="CQ579" s="885"/>
      <c r="CR579" s="885"/>
      <c r="CS579" s="885"/>
      <c r="CT579" s="885"/>
      <c r="CU579" s="885"/>
      <c r="CV579" s="885"/>
      <c r="CW579" s="885"/>
      <c r="CX579" s="815"/>
      <c r="DE579" s="886"/>
      <c r="DF579" s="886"/>
      <c r="DG579" s="886"/>
      <c r="DH579" s="886"/>
      <c r="DI579" s="886"/>
      <c r="DJ579" s="886"/>
      <c r="DK579" s="886"/>
      <c r="DL579" s="886"/>
      <c r="DM579" s="886"/>
      <c r="DN579" s="887"/>
      <c r="DO579" s="887"/>
      <c r="DP579" s="887"/>
      <c r="DQ579" s="808"/>
      <c r="DU579" s="888"/>
      <c r="DV579" s="888"/>
      <c r="DW579" s="888"/>
      <c r="DX579" s="888"/>
      <c r="DY579" s="888"/>
      <c r="DZ579" s="888"/>
      <c r="EA579" s="889"/>
      <c r="ED579" s="889"/>
      <c r="EE579" s="889"/>
      <c r="EF579" s="889"/>
      <c r="EG579" s="889"/>
      <c r="EH579" s="889"/>
      <c r="EI579" s="889"/>
      <c r="EJ579" s="889"/>
      <c r="EK579" s="887"/>
      <c r="EL579" s="887"/>
      <c r="EM579" s="887"/>
      <c r="EN579" s="742"/>
    </row>
    <row r="580" spans="2:144" ht="12" customHeight="1">
      <c r="B580" s="632"/>
      <c r="C580" s="3"/>
      <c r="D580" s="583" t="s">
        <v>48</v>
      </c>
      <c r="E580" s="3"/>
      <c r="F580" s="584">
        <f>1.32-(2*0.33)</f>
        <v>0.66</v>
      </c>
      <c r="G580" s="71">
        <v>5.94</v>
      </c>
      <c r="H580" s="271">
        <v>178</v>
      </c>
      <c r="I580" s="272">
        <f>F580*G580</f>
        <v>3.9204000000000003</v>
      </c>
      <c r="J580" s="580">
        <f t="shared" si="97"/>
        <v>69.8704213855729</v>
      </c>
      <c r="K580" s="796">
        <f>tji*214</f>
        <v>273.92</v>
      </c>
      <c r="L580" s="514"/>
      <c r="M580" s="797"/>
      <c r="N580" s="798" t="s">
        <v>180</v>
      </c>
      <c r="O580" s="799">
        <f t="shared" si="98"/>
        <v>0</v>
      </c>
      <c r="P580" s="848" t="s">
        <v>446</v>
      </c>
      <c r="Q580" s="844">
        <f t="shared" si="99"/>
        <v>0</v>
      </c>
      <c r="R580" s="845">
        <f t="shared" si="100"/>
        <v>0</v>
      </c>
      <c r="S580" s="846">
        <f t="shared" si="101"/>
        <v>0</v>
      </c>
      <c r="T580" s="847">
        <f t="shared" si="102"/>
        <v>0</v>
      </c>
      <c r="U580" s="49">
        <f t="shared" si="103"/>
        <v>0</v>
      </c>
      <c r="V580" s="279"/>
      <c r="W580" s="279"/>
      <c r="AE580" s="280"/>
      <c r="AF580" s="280"/>
      <c r="AJ580" s="280"/>
      <c r="AK580" s="280"/>
      <c r="AL580" s="280"/>
      <c r="AM580" s="280"/>
      <c r="AN580" s="281"/>
      <c r="AO580" s="281"/>
      <c r="AR580" s="281"/>
      <c r="AS580" s="281"/>
      <c r="AT580" s="281"/>
      <c r="AU580" s="281"/>
      <c r="AV580" s="281"/>
      <c r="AW580" s="281"/>
      <c r="BB580" s="281"/>
      <c r="BC580" s="281"/>
      <c r="BD580" s="281"/>
      <c r="BE580" s="281"/>
      <c r="BF580" s="281"/>
      <c r="BG580" s="281"/>
      <c r="BH580" s="281"/>
      <c r="BK580" s="815"/>
      <c r="BL580" s="815"/>
      <c r="BM580" s="815"/>
      <c r="BN580" s="815"/>
      <c r="BO580" s="815"/>
      <c r="BQ580" s="884"/>
      <c r="BR580" s="884"/>
      <c r="BS580" s="884"/>
      <c r="BT580" s="826"/>
      <c r="BY580" s="742"/>
      <c r="BZ580" s="852"/>
      <c r="CA580" s="852"/>
      <c r="CJ580" s="885"/>
      <c r="CK580" s="885"/>
      <c r="CL580" s="885"/>
      <c r="CP580" s="885"/>
      <c r="CQ580" s="885"/>
      <c r="CR580" s="885"/>
      <c r="CS580" s="885"/>
      <c r="CT580" s="885"/>
      <c r="CU580" s="885"/>
      <c r="CV580" s="885"/>
      <c r="CW580" s="885"/>
      <c r="CX580" s="815"/>
      <c r="DE580" s="886"/>
      <c r="DF580" s="886"/>
      <c r="DG580" s="886"/>
      <c r="DH580" s="886"/>
      <c r="DI580" s="886"/>
      <c r="DJ580" s="886"/>
      <c r="DK580" s="886"/>
      <c r="DL580" s="886"/>
      <c r="DM580" s="886"/>
      <c r="DN580" s="887"/>
      <c r="DO580" s="887"/>
      <c r="DP580" s="887"/>
      <c r="DQ580" s="808"/>
      <c r="DU580" s="888"/>
      <c r="DV580" s="888"/>
      <c r="DW580" s="888"/>
      <c r="DX580" s="888"/>
      <c r="DY580" s="888"/>
      <c r="DZ580" s="888"/>
      <c r="EA580" s="889"/>
      <c r="ED580" s="889"/>
      <c r="EE580" s="889"/>
      <c r="EF580" s="889"/>
      <c r="EG580" s="889"/>
      <c r="EH580" s="889"/>
      <c r="EI580" s="889"/>
      <c r="EJ580" s="889"/>
      <c r="EK580" s="887"/>
      <c r="EL580" s="887"/>
      <c r="EM580" s="887"/>
      <c r="EN580" s="742"/>
    </row>
    <row r="581" spans="2:144" ht="12" customHeight="1">
      <c r="B581" s="632"/>
      <c r="C581" s="40">
        <v>594</v>
      </c>
      <c r="D581" s="583" t="s">
        <v>49</v>
      </c>
      <c r="E581" s="42">
        <v>36</v>
      </c>
      <c r="F581" s="584">
        <f>1.32-(3*0.33)</f>
        <v>0.33000000000000007</v>
      </c>
      <c r="G581" s="71"/>
      <c r="H581" s="271">
        <v>100</v>
      </c>
      <c r="I581" s="272">
        <f>F581*G580</f>
        <v>1.9602000000000006</v>
      </c>
      <c r="J581" s="580">
        <f t="shared" si="97"/>
        <v>77.70635649423525</v>
      </c>
      <c r="K581" s="796">
        <f>tji*119</f>
        <v>152.32</v>
      </c>
      <c r="L581" s="514"/>
      <c r="M581" s="797"/>
      <c r="N581" s="798" t="s">
        <v>180</v>
      </c>
      <c r="O581" s="799">
        <f>I581*M581</f>
        <v>0</v>
      </c>
      <c r="P581" s="848" t="s">
        <v>446</v>
      </c>
      <c r="Q581" s="844">
        <f t="shared" si="99"/>
        <v>0</v>
      </c>
      <c r="R581" s="845">
        <f t="shared" si="100"/>
        <v>0</v>
      </c>
      <c r="S581" s="846">
        <f t="shared" si="101"/>
        <v>0</v>
      </c>
      <c r="T581" s="847">
        <f t="shared" si="102"/>
        <v>0</v>
      </c>
      <c r="U581" s="49">
        <f t="shared" si="103"/>
        <v>0</v>
      </c>
      <c r="V581" s="279"/>
      <c r="W581" s="279"/>
      <c r="AE581" s="280"/>
      <c r="AF581" s="280"/>
      <c r="AJ581" s="280"/>
      <c r="AK581" s="280"/>
      <c r="AL581" s="280"/>
      <c r="AM581" s="280"/>
      <c r="AN581" s="281"/>
      <c r="AO581" s="281"/>
      <c r="AR581" s="281"/>
      <c r="AS581" s="281"/>
      <c r="AT581" s="281"/>
      <c r="AU581" s="281"/>
      <c r="AV581" s="281"/>
      <c r="AW581" s="281"/>
      <c r="BB581" s="281"/>
      <c r="BC581" s="281"/>
      <c r="BD581" s="281"/>
      <c r="BE581" s="281"/>
      <c r="BF581" s="281"/>
      <c r="BG581" s="281"/>
      <c r="BH581" s="281"/>
      <c r="BK581" s="815"/>
      <c r="BL581" s="815"/>
      <c r="BM581" s="815"/>
      <c r="BN581" s="815"/>
      <c r="BO581" s="815"/>
      <c r="BQ581" s="884"/>
      <c r="BR581" s="884"/>
      <c r="BS581" s="884"/>
      <c r="BT581" s="826"/>
      <c r="BY581" s="742"/>
      <c r="BZ581" s="852"/>
      <c r="CA581" s="852"/>
      <c r="CJ581" s="885"/>
      <c r="CK581" s="885"/>
      <c r="CL581" s="885"/>
      <c r="CP581" s="885"/>
      <c r="CQ581" s="885"/>
      <c r="CR581" s="885"/>
      <c r="CS581" s="885"/>
      <c r="CT581" s="885"/>
      <c r="CU581" s="885"/>
      <c r="CV581" s="885"/>
      <c r="CW581" s="885"/>
      <c r="CX581" s="815"/>
      <c r="DE581" s="886"/>
      <c r="DF581" s="886"/>
      <c r="DG581" s="886"/>
      <c r="DH581" s="886"/>
      <c r="DI581" s="886"/>
      <c r="DJ581" s="886"/>
      <c r="DK581" s="886"/>
      <c r="DL581" s="886"/>
      <c r="DM581" s="886"/>
      <c r="DN581" s="887"/>
      <c r="DO581" s="887"/>
      <c r="DP581" s="887"/>
      <c r="DQ581" s="808"/>
      <c r="DU581" s="888"/>
      <c r="DV581" s="888"/>
      <c r="DW581" s="888"/>
      <c r="DX581" s="888"/>
      <c r="DY581" s="888"/>
      <c r="DZ581" s="888"/>
      <c r="EA581" s="889"/>
      <c r="ED581" s="889"/>
      <c r="EE581" s="889"/>
      <c r="EF581" s="889"/>
      <c r="EG581" s="889"/>
      <c r="EH581" s="889"/>
      <c r="EI581" s="889"/>
      <c r="EJ581" s="889"/>
      <c r="EK581" s="887"/>
      <c r="EL581" s="887"/>
      <c r="EM581" s="887"/>
      <c r="EN581" s="742"/>
    </row>
    <row r="582" spans="2:144" ht="12" customHeight="1">
      <c r="B582" s="632"/>
      <c r="C582" s="3"/>
      <c r="D582" s="583" t="s">
        <v>50</v>
      </c>
      <c r="E582" s="3"/>
      <c r="F582" s="584">
        <f>1.32-(2*0.33)</f>
        <v>0.66</v>
      </c>
      <c r="G582" s="71">
        <v>6.6</v>
      </c>
      <c r="H582" s="271">
        <v>193</v>
      </c>
      <c r="I582" s="272">
        <f>F582*G582</f>
        <v>4.356</v>
      </c>
      <c r="J582" s="580">
        <f t="shared" si="97"/>
        <v>64.64646464646465</v>
      </c>
      <c r="K582" s="796">
        <f>tji*220</f>
        <v>281.6</v>
      </c>
      <c r="L582" s="514"/>
      <c r="M582" s="860"/>
      <c r="N582" s="861" t="s">
        <v>180</v>
      </c>
      <c r="O582" s="862">
        <f t="shared" si="98"/>
        <v>0</v>
      </c>
      <c r="P582" s="863" t="s">
        <v>447</v>
      </c>
      <c r="Q582" s="857">
        <f t="shared" si="99"/>
        <v>0</v>
      </c>
      <c r="R582" s="845">
        <f t="shared" si="100"/>
        <v>0</v>
      </c>
      <c r="S582" s="858">
        <f t="shared" si="101"/>
        <v>0</v>
      </c>
      <c r="T582" s="847">
        <f t="shared" si="102"/>
        <v>0</v>
      </c>
      <c r="U582" s="49">
        <f t="shared" si="103"/>
        <v>0</v>
      </c>
      <c r="V582" s="279"/>
      <c r="W582" s="279"/>
      <c r="AE582" s="280"/>
      <c r="AF582" s="280"/>
      <c r="AJ582" s="280"/>
      <c r="AK582" s="280"/>
      <c r="AL582" s="280"/>
      <c r="AM582" s="280"/>
      <c r="AN582" s="281"/>
      <c r="AO582" s="281"/>
      <c r="AR582" s="281"/>
      <c r="AS582" s="281"/>
      <c r="AT582" s="281"/>
      <c r="AU582" s="281"/>
      <c r="AV582" s="281"/>
      <c r="AW582" s="281"/>
      <c r="BB582" s="281"/>
      <c r="BC582" s="281"/>
      <c r="BD582" s="281"/>
      <c r="BE582" s="281"/>
      <c r="BF582" s="281"/>
      <c r="BG582" s="281"/>
      <c r="BH582" s="281"/>
      <c r="BK582" s="815"/>
      <c r="BL582" s="815"/>
      <c r="BM582" s="815"/>
      <c r="BN582" s="815"/>
      <c r="BO582" s="815"/>
      <c r="BQ582" s="884"/>
      <c r="BR582" s="884"/>
      <c r="BS582" s="884"/>
      <c r="BT582" s="826"/>
      <c r="BY582" s="742"/>
      <c r="BZ582" s="852"/>
      <c r="CA582" s="852"/>
      <c r="CJ582" s="885"/>
      <c r="CK582" s="885"/>
      <c r="CL582" s="885"/>
      <c r="CP582" s="885"/>
      <c r="CQ582" s="885"/>
      <c r="CR582" s="885"/>
      <c r="CS582" s="885"/>
      <c r="CT582" s="885"/>
      <c r="CU582" s="885"/>
      <c r="CV582" s="885"/>
      <c r="CW582" s="885"/>
      <c r="CX582" s="815"/>
      <c r="DE582" s="886"/>
      <c r="DF582" s="886"/>
      <c r="DG582" s="886"/>
      <c r="DH582" s="886"/>
      <c r="DI582" s="886"/>
      <c r="DJ582" s="886"/>
      <c r="DK582" s="886"/>
      <c r="DL582" s="886"/>
      <c r="DM582" s="886"/>
      <c r="DN582" s="887"/>
      <c r="DO582" s="887"/>
      <c r="DP582" s="887"/>
      <c r="DQ582" s="808"/>
      <c r="DU582" s="888"/>
      <c r="DV582" s="888"/>
      <c r="DW582" s="888"/>
      <c r="DX582" s="888"/>
      <c r="DY582" s="888"/>
      <c r="DZ582" s="888"/>
      <c r="EA582" s="889"/>
      <c r="ED582" s="889"/>
      <c r="EE582" s="889"/>
      <c r="EF582" s="889"/>
      <c r="EG582" s="889"/>
      <c r="EH582" s="889"/>
      <c r="EI582" s="889"/>
      <c r="EJ582" s="889"/>
      <c r="EK582" s="887"/>
      <c r="EL582" s="887"/>
      <c r="EM582" s="887"/>
      <c r="EN582" s="742"/>
    </row>
    <row r="583" spans="2:144" ht="12" customHeight="1">
      <c r="B583" s="632"/>
      <c r="C583" s="40">
        <v>660</v>
      </c>
      <c r="D583" s="583" t="s">
        <v>51</v>
      </c>
      <c r="E583" s="42">
        <v>36</v>
      </c>
      <c r="F583" s="584">
        <f>1.32-(3*0.33)</f>
        <v>0.33000000000000007</v>
      </c>
      <c r="G583" s="71"/>
      <c r="H583" s="271">
        <v>109</v>
      </c>
      <c r="I583" s="272">
        <f>F583*G582</f>
        <v>2.1780000000000004</v>
      </c>
      <c r="J583" s="580">
        <f t="shared" si="97"/>
        <v>75.22497704315884</v>
      </c>
      <c r="K583" s="796">
        <f>tji*128</f>
        <v>163.84</v>
      </c>
      <c r="L583" s="514"/>
      <c r="M583" s="797"/>
      <c r="N583" s="798" t="s">
        <v>180</v>
      </c>
      <c r="O583" s="799">
        <f t="shared" si="98"/>
        <v>0</v>
      </c>
      <c r="P583" s="848" t="s">
        <v>446</v>
      </c>
      <c r="Q583" s="844">
        <f t="shared" si="99"/>
        <v>0</v>
      </c>
      <c r="R583" s="845">
        <f t="shared" si="100"/>
        <v>0</v>
      </c>
      <c r="S583" s="846">
        <f t="shared" si="101"/>
        <v>0</v>
      </c>
      <c r="T583" s="847">
        <f t="shared" si="102"/>
        <v>0</v>
      </c>
      <c r="U583" s="49">
        <f t="shared" si="103"/>
        <v>0</v>
      </c>
      <c r="V583" s="279"/>
      <c r="W583" s="279"/>
      <c r="AE583" s="280"/>
      <c r="AF583" s="280"/>
      <c r="AJ583" s="280"/>
      <c r="AK583" s="280"/>
      <c r="AL583" s="280"/>
      <c r="AM583" s="280"/>
      <c r="AN583" s="281"/>
      <c r="AO583" s="281"/>
      <c r="AR583" s="281"/>
      <c r="AS583" s="281"/>
      <c r="AT583" s="281"/>
      <c r="AU583" s="281"/>
      <c r="AV583" s="281"/>
      <c r="AW583" s="281"/>
      <c r="BB583" s="281"/>
      <c r="BC583" s="281"/>
      <c r="BD583" s="281"/>
      <c r="BE583" s="281"/>
      <c r="BF583" s="281"/>
      <c r="BG583" s="281"/>
      <c r="BH583" s="281"/>
      <c r="BK583" s="815"/>
      <c r="BL583" s="815"/>
      <c r="BM583" s="815"/>
      <c r="BN583" s="815"/>
      <c r="BO583" s="815"/>
      <c r="BQ583" s="884"/>
      <c r="BR583" s="884"/>
      <c r="BS583" s="884"/>
      <c r="BT583" s="826"/>
      <c r="BY583" s="742"/>
      <c r="BZ583" s="852"/>
      <c r="CA583" s="852"/>
      <c r="CJ583" s="885"/>
      <c r="CK583" s="885"/>
      <c r="CL583" s="885"/>
      <c r="CP583" s="885"/>
      <c r="CQ583" s="885"/>
      <c r="CR583" s="885"/>
      <c r="CS583" s="885"/>
      <c r="CT583" s="885"/>
      <c r="CU583" s="885"/>
      <c r="CV583" s="885"/>
      <c r="CW583" s="885"/>
      <c r="CX583" s="815"/>
      <c r="DE583" s="886"/>
      <c r="DF583" s="886"/>
      <c r="DG583" s="886"/>
      <c r="DH583" s="886"/>
      <c r="DI583" s="886"/>
      <c r="DJ583" s="886"/>
      <c r="DK583" s="886"/>
      <c r="DL583" s="886"/>
      <c r="DM583" s="886"/>
      <c r="DN583" s="887"/>
      <c r="DO583" s="887"/>
      <c r="DP583" s="887"/>
      <c r="DQ583" s="808"/>
      <c r="DU583" s="888"/>
      <c r="DV583" s="888"/>
      <c r="DW583" s="888"/>
      <c r="DX583" s="888"/>
      <c r="DY583" s="888"/>
      <c r="DZ583" s="888"/>
      <c r="EA583" s="889"/>
      <c r="ED583" s="889"/>
      <c r="EE583" s="889"/>
      <c r="EF583" s="889"/>
      <c r="EG583" s="889"/>
      <c r="EH583" s="889"/>
      <c r="EI583" s="889"/>
      <c r="EJ583" s="889"/>
      <c r="EK583" s="887"/>
      <c r="EL583" s="887"/>
      <c r="EM583" s="887"/>
      <c r="EN583" s="742"/>
    </row>
    <row r="584" spans="2:144" ht="12" customHeight="1">
      <c r="B584" s="632"/>
      <c r="C584" s="3"/>
      <c r="D584" s="583" t="s">
        <v>52</v>
      </c>
      <c r="E584" s="42">
        <v>36</v>
      </c>
      <c r="F584" s="584">
        <f>1.32-(2*0.33)</f>
        <v>0.66</v>
      </c>
      <c r="G584" s="71">
        <v>7.92</v>
      </c>
      <c r="H584" s="271">
        <v>211</v>
      </c>
      <c r="I584" s="272">
        <f>F584*G584</f>
        <v>5.2272</v>
      </c>
      <c r="J584" s="580">
        <f t="shared" si="97"/>
        <v>59.993878175696366</v>
      </c>
      <c r="K584" s="796">
        <f>tji*245</f>
        <v>313.6</v>
      </c>
      <c r="L584" s="514"/>
      <c r="M584" s="860"/>
      <c r="N584" s="861" t="s">
        <v>180</v>
      </c>
      <c r="O584" s="862">
        <f t="shared" si="98"/>
        <v>0</v>
      </c>
      <c r="P584" s="863" t="s">
        <v>447</v>
      </c>
      <c r="Q584" s="857">
        <f t="shared" si="99"/>
        <v>0</v>
      </c>
      <c r="R584" s="845">
        <f t="shared" si="100"/>
        <v>0</v>
      </c>
      <c r="S584" s="858">
        <f t="shared" si="101"/>
        <v>0</v>
      </c>
      <c r="T584" s="847">
        <f t="shared" si="102"/>
        <v>0</v>
      </c>
      <c r="U584" s="49">
        <f t="shared" si="103"/>
        <v>0</v>
      </c>
      <c r="V584" s="279"/>
      <c r="W584" s="279"/>
      <c r="AE584" s="280"/>
      <c r="AF584" s="280"/>
      <c r="AJ584" s="280"/>
      <c r="AK584" s="280"/>
      <c r="AL584" s="280"/>
      <c r="AM584" s="280"/>
      <c r="AN584" s="281"/>
      <c r="AO584" s="281"/>
      <c r="AR584" s="281"/>
      <c r="AS584" s="281"/>
      <c r="AT584" s="281"/>
      <c r="AU584" s="281"/>
      <c r="AV584" s="281"/>
      <c r="AW584" s="281"/>
      <c r="BB584" s="281"/>
      <c r="BC584" s="281"/>
      <c r="BD584" s="281"/>
      <c r="BE584" s="281"/>
      <c r="BF584" s="281"/>
      <c r="BG584" s="281"/>
      <c r="BH584" s="281"/>
      <c r="BK584" s="815"/>
      <c r="BL584" s="815"/>
      <c r="BM584" s="815"/>
      <c r="BN584" s="815"/>
      <c r="BO584" s="815"/>
      <c r="BQ584" s="884"/>
      <c r="BR584" s="884"/>
      <c r="BS584" s="884"/>
      <c r="BT584" s="826"/>
      <c r="BY584" s="742"/>
      <c r="BZ584" s="852"/>
      <c r="CA584" s="852"/>
      <c r="CJ584" s="885"/>
      <c r="CK584" s="885"/>
      <c r="CL584" s="885"/>
      <c r="CP584" s="885"/>
      <c r="CQ584" s="885"/>
      <c r="CR584" s="885"/>
      <c r="CS584" s="885"/>
      <c r="CT584" s="885"/>
      <c r="CU584" s="885"/>
      <c r="CV584" s="885"/>
      <c r="CW584" s="885"/>
      <c r="CX584" s="815"/>
      <c r="DE584" s="886"/>
      <c r="DF584" s="886"/>
      <c r="DG584" s="886"/>
      <c r="DH584" s="886"/>
      <c r="DI584" s="886"/>
      <c r="DJ584" s="886"/>
      <c r="DK584" s="886"/>
      <c r="DL584" s="886"/>
      <c r="DM584" s="886"/>
      <c r="DN584" s="887"/>
      <c r="DO584" s="887"/>
      <c r="DP584" s="887"/>
      <c r="DQ584" s="808"/>
      <c r="DU584" s="888"/>
      <c r="DV584" s="888"/>
      <c r="DW584" s="888"/>
      <c r="DX584" s="888"/>
      <c r="DY584" s="888"/>
      <c r="DZ584" s="888"/>
      <c r="EA584" s="889"/>
      <c r="ED584" s="889"/>
      <c r="EE584" s="889"/>
      <c r="EF584" s="889"/>
      <c r="EG584" s="889"/>
      <c r="EH584" s="889"/>
      <c r="EI584" s="889"/>
      <c r="EJ584" s="889"/>
      <c r="EK584" s="887"/>
      <c r="EL584" s="887"/>
      <c r="EM584" s="887"/>
      <c r="EN584" s="742"/>
    </row>
    <row r="585" spans="2:144" ht="12" customHeight="1">
      <c r="B585" s="632"/>
      <c r="C585" s="40">
        <v>726</v>
      </c>
      <c r="D585" s="583" t="s">
        <v>53</v>
      </c>
      <c r="E585" s="42"/>
      <c r="F585" s="584">
        <f>1.32-(3*0.33)</f>
        <v>0.33000000000000007</v>
      </c>
      <c r="G585" s="71"/>
      <c r="H585" s="271">
        <v>120</v>
      </c>
      <c r="I585" s="272">
        <f>F585*G584</f>
        <v>2.6136000000000004</v>
      </c>
      <c r="J585" s="580">
        <f t="shared" si="97"/>
        <v>66.60544842363024</v>
      </c>
      <c r="K585" s="796">
        <f>tji*136</f>
        <v>174.08</v>
      </c>
      <c r="L585" s="514"/>
      <c r="M585" s="797"/>
      <c r="N585" s="798" t="s">
        <v>180</v>
      </c>
      <c r="O585" s="799">
        <f t="shared" si="98"/>
        <v>0</v>
      </c>
      <c r="P585" s="848" t="s">
        <v>446</v>
      </c>
      <c r="Q585" s="844">
        <f t="shared" si="99"/>
        <v>0</v>
      </c>
      <c r="R585" s="845">
        <f t="shared" si="100"/>
        <v>0</v>
      </c>
      <c r="S585" s="846">
        <f t="shared" si="101"/>
        <v>0</v>
      </c>
      <c r="T585" s="847">
        <f t="shared" si="102"/>
        <v>0</v>
      </c>
      <c r="U585" s="49">
        <f t="shared" si="103"/>
        <v>0</v>
      </c>
      <c r="V585" s="279"/>
      <c r="W585" s="279"/>
      <c r="AE585" s="280"/>
      <c r="AF585" s="280"/>
      <c r="AJ585" s="280"/>
      <c r="AK585" s="280"/>
      <c r="AL585" s="280"/>
      <c r="AM585" s="280"/>
      <c r="AN585" s="281"/>
      <c r="AO585" s="281"/>
      <c r="AR585" s="281"/>
      <c r="AS585" s="281"/>
      <c r="AT585" s="281"/>
      <c r="AU585" s="281"/>
      <c r="AV585" s="281"/>
      <c r="AW585" s="281"/>
      <c r="BB585" s="281"/>
      <c r="BC585" s="281"/>
      <c r="BD585" s="281"/>
      <c r="BE585" s="281"/>
      <c r="BF585" s="281"/>
      <c r="BG585" s="281"/>
      <c r="BH585" s="281"/>
      <c r="BK585" s="815"/>
      <c r="BL585" s="815"/>
      <c r="BM585" s="815"/>
      <c r="BN585" s="815"/>
      <c r="BO585" s="815"/>
      <c r="BQ585" s="884"/>
      <c r="BR585" s="884"/>
      <c r="BS585" s="884"/>
      <c r="BT585" s="826"/>
      <c r="BY585" s="742"/>
      <c r="BZ585" s="852"/>
      <c r="CA585" s="852"/>
      <c r="CJ585" s="885"/>
      <c r="CK585" s="885"/>
      <c r="CL585" s="885"/>
      <c r="CP585" s="885"/>
      <c r="CQ585" s="885"/>
      <c r="CR585" s="885"/>
      <c r="CS585" s="885"/>
      <c r="CT585" s="885"/>
      <c r="CU585" s="885"/>
      <c r="CV585" s="885"/>
      <c r="CW585" s="885"/>
      <c r="CX585" s="815"/>
      <c r="DE585" s="886"/>
      <c r="DF585" s="886"/>
      <c r="DG585" s="886"/>
      <c r="DH585" s="886"/>
      <c r="DI585" s="886"/>
      <c r="DJ585" s="886"/>
      <c r="DK585" s="886"/>
      <c r="DL585" s="886"/>
      <c r="DM585" s="886"/>
      <c r="DN585" s="887"/>
      <c r="DO585" s="887"/>
      <c r="DP585" s="887"/>
      <c r="DQ585" s="808"/>
      <c r="DU585" s="888"/>
      <c r="DV585" s="888"/>
      <c r="DW585" s="888"/>
      <c r="DX585" s="888"/>
      <c r="DY585" s="888"/>
      <c r="DZ585" s="888"/>
      <c r="EA585" s="889"/>
      <c r="ED585" s="889"/>
      <c r="EE585" s="889"/>
      <c r="EF585" s="889"/>
      <c r="EG585" s="889"/>
      <c r="EH585" s="889"/>
      <c r="EI585" s="889"/>
      <c r="EJ585" s="889"/>
      <c r="EK585" s="887"/>
      <c r="EL585" s="887"/>
      <c r="EM585" s="887"/>
      <c r="EN585" s="742"/>
    </row>
    <row r="586" spans="2:144" ht="12" customHeight="1">
      <c r="B586" s="632"/>
      <c r="C586" s="3"/>
      <c r="D586" s="583" t="s">
        <v>54</v>
      </c>
      <c r="E586" s="3"/>
      <c r="F586" s="584">
        <f>1.32-(2*0.33)</f>
        <v>0.66</v>
      </c>
      <c r="G586" s="71">
        <v>7.92</v>
      </c>
      <c r="H586" s="271">
        <v>229</v>
      </c>
      <c r="I586" s="272">
        <f>F586*G586</f>
        <v>5.2272</v>
      </c>
      <c r="J586" s="580">
        <f t="shared" si="97"/>
        <v>63.17722681359045</v>
      </c>
      <c r="K586" s="796">
        <f>tji*258</f>
        <v>330.24</v>
      </c>
      <c r="L586" s="514"/>
      <c r="M586" s="860"/>
      <c r="N586" s="861" t="s">
        <v>180</v>
      </c>
      <c r="O586" s="862">
        <f t="shared" si="98"/>
        <v>0</v>
      </c>
      <c r="P586" s="863" t="s">
        <v>447</v>
      </c>
      <c r="Q586" s="857">
        <f t="shared" si="99"/>
        <v>0</v>
      </c>
      <c r="R586" s="845">
        <f t="shared" si="100"/>
        <v>0</v>
      </c>
      <c r="S586" s="858">
        <f t="shared" si="101"/>
        <v>0</v>
      </c>
      <c r="T586" s="847">
        <f t="shared" si="102"/>
        <v>0</v>
      </c>
      <c r="U586" s="49">
        <f t="shared" si="103"/>
        <v>0</v>
      </c>
      <c r="V586" s="279"/>
      <c r="W586" s="279"/>
      <c r="AE586" s="280"/>
      <c r="AF586" s="280"/>
      <c r="AJ586" s="280"/>
      <c r="AK586" s="280"/>
      <c r="AL586" s="280"/>
      <c r="AM586" s="280"/>
      <c r="AN586" s="281"/>
      <c r="AO586" s="281"/>
      <c r="AR586" s="281"/>
      <c r="AS586" s="281"/>
      <c r="AT586" s="281"/>
      <c r="AU586" s="281"/>
      <c r="AV586" s="281"/>
      <c r="AW586" s="281"/>
      <c r="BB586" s="281"/>
      <c r="BC586" s="281"/>
      <c r="BD586" s="281"/>
      <c r="BE586" s="281"/>
      <c r="BF586" s="281"/>
      <c r="BG586" s="281"/>
      <c r="BH586" s="281"/>
      <c r="BK586" s="815"/>
      <c r="BL586" s="815"/>
      <c r="BM586" s="815"/>
      <c r="BN586" s="815"/>
      <c r="BO586" s="815"/>
      <c r="BQ586" s="884"/>
      <c r="BR586" s="884"/>
      <c r="BS586" s="884"/>
      <c r="BT586" s="826"/>
      <c r="BY586" s="742"/>
      <c r="BZ586" s="852"/>
      <c r="CA586" s="852"/>
      <c r="CJ586" s="885"/>
      <c r="CK586" s="885"/>
      <c r="CL586" s="885"/>
      <c r="CP586" s="885"/>
      <c r="CQ586" s="885"/>
      <c r="CR586" s="885"/>
      <c r="CS586" s="885"/>
      <c r="CT586" s="885"/>
      <c r="CU586" s="885"/>
      <c r="CV586" s="885"/>
      <c r="CW586" s="885"/>
      <c r="CX586" s="815"/>
      <c r="DE586" s="886"/>
      <c r="DF586" s="886"/>
      <c r="DG586" s="886"/>
      <c r="DH586" s="886"/>
      <c r="DI586" s="886"/>
      <c r="DJ586" s="886"/>
      <c r="DK586" s="886"/>
      <c r="DL586" s="886"/>
      <c r="DM586" s="886"/>
      <c r="DN586" s="887"/>
      <c r="DO586" s="887"/>
      <c r="DP586" s="887"/>
      <c r="DQ586" s="808"/>
      <c r="DU586" s="888"/>
      <c r="DV586" s="888"/>
      <c r="DW586" s="888"/>
      <c r="DX586" s="888"/>
      <c r="DY586" s="888"/>
      <c r="DZ586" s="888"/>
      <c r="EA586" s="889"/>
      <c r="ED586" s="889"/>
      <c r="EE586" s="889"/>
      <c r="EF586" s="889"/>
      <c r="EG586" s="889"/>
      <c r="EH586" s="889"/>
      <c r="EI586" s="889"/>
      <c r="EJ586" s="889"/>
      <c r="EK586" s="887"/>
      <c r="EL586" s="887"/>
      <c r="EM586" s="887"/>
      <c r="EN586" s="742"/>
    </row>
    <row r="587" spans="2:144" ht="12" customHeight="1">
      <c r="B587" s="632"/>
      <c r="C587" s="40">
        <v>792</v>
      </c>
      <c r="D587" s="583" t="s">
        <v>55</v>
      </c>
      <c r="E587" s="42">
        <v>36</v>
      </c>
      <c r="F587" s="584">
        <f>1.32-(3*0.33)</f>
        <v>0.33000000000000007</v>
      </c>
      <c r="G587" s="71"/>
      <c r="H587" s="271">
        <v>130</v>
      </c>
      <c r="I587" s="272">
        <f>F587*G586</f>
        <v>2.6136000000000004</v>
      </c>
      <c r="J587" s="580">
        <f t="shared" si="97"/>
        <v>70.52341597796142</v>
      </c>
      <c r="K587" s="796">
        <f>tji*144</f>
        <v>184.32</v>
      </c>
      <c r="L587" s="514"/>
      <c r="M587" s="797"/>
      <c r="N587" s="798" t="s">
        <v>180</v>
      </c>
      <c r="O587" s="799">
        <f t="shared" si="98"/>
        <v>0</v>
      </c>
      <c r="P587" s="848" t="s">
        <v>446</v>
      </c>
      <c r="Q587" s="844">
        <f t="shared" si="99"/>
        <v>0</v>
      </c>
      <c r="R587" s="845">
        <f t="shared" si="100"/>
        <v>0</v>
      </c>
      <c r="S587" s="846">
        <f t="shared" si="101"/>
        <v>0</v>
      </c>
      <c r="T587" s="847">
        <f t="shared" si="102"/>
        <v>0</v>
      </c>
      <c r="U587" s="49">
        <f t="shared" si="103"/>
        <v>0</v>
      </c>
      <c r="V587" s="279"/>
      <c r="W587" s="279"/>
      <c r="AE587" s="280"/>
      <c r="AF587" s="280"/>
      <c r="AJ587" s="280"/>
      <c r="AK587" s="280"/>
      <c r="AL587" s="280"/>
      <c r="AM587" s="280"/>
      <c r="AN587" s="281"/>
      <c r="AO587" s="281"/>
      <c r="AR587" s="281"/>
      <c r="AS587" s="281"/>
      <c r="AT587" s="281"/>
      <c r="AU587" s="281"/>
      <c r="AV587" s="281"/>
      <c r="AW587" s="281"/>
      <c r="BB587" s="281"/>
      <c r="BC587" s="281"/>
      <c r="BD587" s="281"/>
      <c r="BE587" s="281"/>
      <c r="BF587" s="281"/>
      <c r="BG587" s="281"/>
      <c r="BH587" s="281"/>
      <c r="BK587" s="815"/>
      <c r="BL587" s="815"/>
      <c r="BM587" s="815"/>
      <c r="BN587" s="815"/>
      <c r="BO587" s="815"/>
      <c r="BQ587" s="884"/>
      <c r="BR587" s="884"/>
      <c r="BS587" s="884"/>
      <c r="BT587" s="826"/>
      <c r="BY587" s="742"/>
      <c r="BZ587" s="852"/>
      <c r="CA587" s="852"/>
      <c r="CJ587" s="885"/>
      <c r="CK587" s="885"/>
      <c r="CL587" s="885"/>
      <c r="CP587" s="885"/>
      <c r="CQ587" s="885"/>
      <c r="CR587" s="885"/>
      <c r="CS587" s="885"/>
      <c r="CT587" s="885"/>
      <c r="CU587" s="885"/>
      <c r="CV587" s="885"/>
      <c r="CW587" s="885"/>
      <c r="CX587" s="815"/>
      <c r="DE587" s="886"/>
      <c r="DF587" s="886"/>
      <c r="DG587" s="886"/>
      <c r="DH587" s="886"/>
      <c r="DI587" s="886"/>
      <c r="DJ587" s="886"/>
      <c r="DK587" s="886"/>
      <c r="DL587" s="886"/>
      <c r="DM587" s="886"/>
      <c r="DN587" s="887"/>
      <c r="DO587" s="887"/>
      <c r="DP587" s="887"/>
      <c r="DQ587" s="808"/>
      <c r="DU587" s="888"/>
      <c r="DV587" s="888"/>
      <c r="DW587" s="888"/>
      <c r="DX587" s="888"/>
      <c r="DY587" s="888"/>
      <c r="DZ587" s="888"/>
      <c r="EA587" s="889"/>
      <c r="ED587" s="889"/>
      <c r="EE587" s="889"/>
      <c r="EF587" s="889"/>
      <c r="EG587" s="889"/>
      <c r="EH587" s="889"/>
      <c r="EI587" s="889"/>
      <c r="EJ587" s="889"/>
      <c r="EK587" s="887"/>
      <c r="EL587" s="887"/>
      <c r="EM587" s="887"/>
      <c r="EN587" s="742"/>
    </row>
    <row r="588" spans="2:144" ht="12" customHeight="1">
      <c r="B588" s="632"/>
      <c r="C588" s="3"/>
      <c r="D588" s="583" t="s">
        <v>56</v>
      </c>
      <c r="E588" s="42">
        <v>36</v>
      </c>
      <c r="F588" s="584">
        <f>1.32-(2*0.33)</f>
        <v>0.66</v>
      </c>
      <c r="G588" s="71">
        <v>8.58</v>
      </c>
      <c r="H588" s="271">
        <v>247</v>
      </c>
      <c r="I588" s="272">
        <f>F588*G588</f>
        <v>5.662800000000001</v>
      </c>
      <c r="J588" s="580">
        <f t="shared" si="97"/>
        <v>61.255915801370335</v>
      </c>
      <c r="K588" s="796">
        <f>tji*271</f>
        <v>346.88</v>
      </c>
      <c r="L588" s="514"/>
      <c r="M588" s="860"/>
      <c r="N588" s="861" t="s">
        <v>180</v>
      </c>
      <c r="O588" s="862">
        <f t="shared" si="98"/>
        <v>0</v>
      </c>
      <c r="P588" s="863" t="s">
        <v>447</v>
      </c>
      <c r="Q588" s="857">
        <f t="shared" si="99"/>
        <v>0</v>
      </c>
      <c r="R588" s="845">
        <f t="shared" si="100"/>
        <v>0</v>
      </c>
      <c r="S588" s="858">
        <f t="shared" si="101"/>
        <v>0</v>
      </c>
      <c r="T588" s="847">
        <f t="shared" si="102"/>
        <v>0</v>
      </c>
      <c r="U588" s="49">
        <f t="shared" si="103"/>
        <v>0</v>
      </c>
      <c r="V588" s="279"/>
      <c r="W588" s="279"/>
      <c r="AE588" s="280"/>
      <c r="AF588" s="280"/>
      <c r="AJ588" s="280"/>
      <c r="AK588" s="280"/>
      <c r="AL588" s="280"/>
      <c r="AM588" s="280"/>
      <c r="AN588" s="281"/>
      <c r="AO588" s="281"/>
      <c r="AR588" s="281"/>
      <c r="AS588" s="281"/>
      <c r="AT588" s="281"/>
      <c r="AU588" s="281"/>
      <c r="AV588" s="281"/>
      <c r="AW588" s="281"/>
      <c r="BB588" s="281"/>
      <c r="BC588" s="281"/>
      <c r="BD588" s="281"/>
      <c r="BE588" s="281"/>
      <c r="BF588" s="281"/>
      <c r="BG588" s="281"/>
      <c r="BH588" s="281"/>
      <c r="BK588" s="815"/>
      <c r="BL588" s="815"/>
      <c r="BM588" s="815"/>
      <c r="BN588" s="815"/>
      <c r="BO588" s="815"/>
      <c r="BQ588" s="884"/>
      <c r="BR588" s="884"/>
      <c r="BS588" s="884"/>
      <c r="BT588" s="826"/>
      <c r="BY588" s="742"/>
      <c r="BZ588" s="852"/>
      <c r="CA588" s="852"/>
      <c r="CJ588" s="885"/>
      <c r="CK588" s="885"/>
      <c r="CL588" s="885"/>
      <c r="CP588" s="885"/>
      <c r="CQ588" s="885"/>
      <c r="CR588" s="885"/>
      <c r="CS588" s="885"/>
      <c r="CT588" s="885"/>
      <c r="CU588" s="885"/>
      <c r="CV588" s="885"/>
      <c r="CW588" s="885"/>
      <c r="CX588" s="815"/>
      <c r="DE588" s="886"/>
      <c r="DF588" s="886"/>
      <c r="DG588" s="886"/>
      <c r="DH588" s="886"/>
      <c r="DI588" s="886"/>
      <c r="DJ588" s="886"/>
      <c r="DK588" s="886"/>
      <c r="DL588" s="886"/>
      <c r="DM588" s="886"/>
      <c r="DN588" s="887"/>
      <c r="DO588" s="887"/>
      <c r="DP588" s="887"/>
      <c r="DQ588" s="808"/>
      <c r="DU588" s="888"/>
      <c r="DV588" s="888"/>
      <c r="DW588" s="888"/>
      <c r="DX588" s="888"/>
      <c r="DY588" s="888"/>
      <c r="DZ588" s="888"/>
      <c r="EA588" s="889"/>
      <c r="ED588" s="889"/>
      <c r="EE588" s="889"/>
      <c r="EF588" s="889"/>
      <c r="EG588" s="889"/>
      <c r="EH588" s="889"/>
      <c r="EI588" s="889"/>
      <c r="EJ588" s="889"/>
      <c r="EK588" s="887"/>
      <c r="EL588" s="887"/>
      <c r="EM588" s="887"/>
      <c r="EN588" s="742"/>
    </row>
    <row r="589" spans="2:144" ht="12" customHeight="1">
      <c r="B589" s="632"/>
      <c r="C589" s="40">
        <v>858</v>
      </c>
      <c r="D589" s="583" t="s">
        <v>57</v>
      </c>
      <c r="E589" s="42"/>
      <c r="F589" s="584">
        <f>1.32-(3*0.33)</f>
        <v>0.33000000000000007</v>
      </c>
      <c r="G589" s="71"/>
      <c r="H589" s="271">
        <v>141</v>
      </c>
      <c r="I589" s="272">
        <f>F589*G588</f>
        <v>2.831400000000001</v>
      </c>
      <c r="J589" s="580">
        <f t="shared" si="97"/>
        <v>68.26305008123188</v>
      </c>
      <c r="K589" s="796">
        <f>tji*151</f>
        <v>193.28</v>
      </c>
      <c r="L589" s="514"/>
      <c r="M589" s="797"/>
      <c r="N589" s="798" t="s">
        <v>180</v>
      </c>
      <c r="O589" s="799">
        <f t="shared" si="98"/>
        <v>0</v>
      </c>
      <c r="P589" s="848" t="s">
        <v>446</v>
      </c>
      <c r="Q589" s="844">
        <f t="shared" si="99"/>
        <v>0</v>
      </c>
      <c r="R589" s="845">
        <f t="shared" si="100"/>
        <v>0</v>
      </c>
      <c r="S589" s="846">
        <f t="shared" si="101"/>
        <v>0</v>
      </c>
      <c r="T589" s="847">
        <f t="shared" si="102"/>
        <v>0</v>
      </c>
      <c r="U589" s="49">
        <f t="shared" si="103"/>
        <v>0</v>
      </c>
      <c r="V589" s="279"/>
      <c r="W589" s="279"/>
      <c r="AE589" s="280"/>
      <c r="AF589" s="280"/>
      <c r="AJ589" s="280"/>
      <c r="AK589" s="280"/>
      <c r="AL589" s="280"/>
      <c r="AM589" s="280"/>
      <c r="AN589" s="281"/>
      <c r="AO589" s="281"/>
      <c r="AR589" s="281"/>
      <c r="AS589" s="281"/>
      <c r="AT589" s="281"/>
      <c r="AU589" s="281"/>
      <c r="AV589" s="281"/>
      <c r="AW589" s="281"/>
      <c r="BB589" s="281"/>
      <c r="BC589" s="281"/>
      <c r="BD589" s="281"/>
      <c r="BE589" s="281"/>
      <c r="BF589" s="281"/>
      <c r="BG589" s="281"/>
      <c r="BH589" s="281"/>
      <c r="BK589" s="815"/>
      <c r="BL589" s="815"/>
      <c r="BM589" s="815"/>
      <c r="BN589" s="815"/>
      <c r="BO589" s="815"/>
      <c r="BQ589" s="884"/>
      <c r="BR589" s="884"/>
      <c r="BS589" s="884"/>
      <c r="BT589" s="826"/>
      <c r="BY589" s="742"/>
      <c r="BZ589" s="852"/>
      <c r="CA589" s="852"/>
      <c r="CJ589" s="885"/>
      <c r="CK589" s="885"/>
      <c r="CL589" s="885"/>
      <c r="CP589" s="885"/>
      <c r="CQ589" s="885"/>
      <c r="CR589" s="885"/>
      <c r="CS589" s="885"/>
      <c r="CT589" s="885"/>
      <c r="CU589" s="885"/>
      <c r="CV589" s="885"/>
      <c r="CW589" s="885"/>
      <c r="CX589" s="815"/>
      <c r="DE589" s="886"/>
      <c r="DF589" s="886"/>
      <c r="DG589" s="886"/>
      <c r="DH589" s="886"/>
      <c r="DI589" s="886"/>
      <c r="DJ589" s="886"/>
      <c r="DK589" s="886"/>
      <c r="DL589" s="886"/>
      <c r="DM589" s="886"/>
      <c r="DN589" s="887"/>
      <c r="DO589" s="887"/>
      <c r="DP589" s="887"/>
      <c r="DQ589" s="808"/>
      <c r="DU589" s="888"/>
      <c r="DV589" s="888"/>
      <c r="DW589" s="888"/>
      <c r="DX589" s="888"/>
      <c r="DY589" s="888"/>
      <c r="DZ589" s="888"/>
      <c r="EA589" s="889"/>
      <c r="ED589" s="889"/>
      <c r="EE589" s="889"/>
      <c r="EF589" s="889"/>
      <c r="EG589" s="889"/>
      <c r="EH589" s="889"/>
      <c r="EI589" s="889"/>
      <c r="EJ589" s="889"/>
      <c r="EK589" s="887"/>
      <c r="EL589" s="887"/>
      <c r="EM589" s="887"/>
      <c r="EN589" s="742"/>
    </row>
    <row r="590" spans="2:144" ht="12" customHeight="1">
      <c r="B590" s="632"/>
      <c r="C590" s="3"/>
      <c r="D590" s="583" t="s">
        <v>58</v>
      </c>
      <c r="E590" s="3"/>
      <c r="F590" s="584">
        <f>1.32-(2*0.33)</f>
        <v>0.66</v>
      </c>
      <c r="G590" s="71">
        <v>9.24</v>
      </c>
      <c r="H590" s="271">
        <v>265</v>
      </c>
      <c r="I590" s="272">
        <f>F590*G590</f>
        <v>6.098400000000001</v>
      </c>
      <c r="J590" s="580">
        <f t="shared" si="97"/>
        <v>59.39918667191394</v>
      </c>
      <c r="K590" s="796">
        <f>tji*283</f>
        <v>362.24</v>
      </c>
      <c r="L590" s="514"/>
      <c r="M590" s="860"/>
      <c r="N590" s="861" t="s">
        <v>180</v>
      </c>
      <c r="O590" s="862">
        <f t="shared" si="98"/>
        <v>0</v>
      </c>
      <c r="P590" s="863" t="s">
        <v>447</v>
      </c>
      <c r="Q590" s="857">
        <f t="shared" si="99"/>
        <v>0</v>
      </c>
      <c r="R590" s="845">
        <f t="shared" si="100"/>
        <v>0</v>
      </c>
      <c r="S590" s="858">
        <f t="shared" si="101"/>
        <v>0</v>
      </c>
      <c r="T590" s="847">
        <f t="shared" si="102"/>
        <v>0</v>
      </c>
      <c r="U590" s="49">
        <f t="shared" si="103"/>
        <v>0</v>
      </c>
      <c r="V590" s="279"/>
      <c r="W590" s="279"/>
      <c r="AE590" s="280"/>
      <c r="AF590" s="280"/>
      <c r="AJ590" s="280"/>
      <c r="AK590" s="280"/>
      <c r="AL590" s="280"/>
      <c r="AM590" s="280"/>
      <c r="AN590" s="281"/>
      <c r="AO590" s="281"/>
      <c r="AR590" s="281"/>
      <c r="AS590" s="281"/>
      <c r="AT590" s="281"/>
      <c r="AU590" s="281"/>
      <c r="AV590" s="281"/>
      <c r="AW590" s="281"/>
      <c r="BB590" s="281"/>
      <c r="BC590" s="281"/>
      <c r="BD590" s="281"/>
      <c r="BE590" s="281"/>
      <c r="BF590" s="281"/>
      <c r="BG590" s="281"/>
      <c r="BH590" s="281"/>
      <c r="BK590" s="815"/>
      <c r="BL590" s="815"/>
      <c r="BM590" s="815"/>
      <c r="BN590" s="815"/>
      <c r="BO590" s="815"/>
      <c r="BQ590" s="884"/>
      <c r="BR590" s="884"/>
      <c r="BS590" s="884"/>
      <c r="BT590" s="826"/>
      <c r="BY590" s="742"/>
      <c r="BZ590" s="852"/>
      <c r="CA590" s="852"/>
      <c r="CJ590" s="885"/>
      <c r="CK590" s="885"/>
      <c r="CL590" s="885"/>
      <c r="CP590" s="885"/>
      <c r="CQ590" s="885"/>
      <c r="CR590" s="885"/>
      <c r="CS590" s="885"/>
      <c r="CT590" s="885"/>
      <c r="CU590" s="885"/>
      <c r="CV590" s="885"/>
      <c r="CW590" s="885"/>
      <c r="CX590" s="815"/>
      <c r="DE590" s="886"/>
      <c r="DF590" s="886"/>
      <c r="DG590" s="886"/>
      <c r="DH590" s="886"/>
      <c r="DI590" s="886"/>
      <c r="DJ590" s="886"/>
      <c r="DK590" s="886"/>
      <c r="DL590" s="886"/>
      <c r="DM590" s="886"/>
      <c r="DN590" s="887"/>
      <c r="DO590" s="887"/>
      <c r="DP590" s="887"/>
      <c r="DQ590" s="808"/>
      <c r="DU590" s="888"/>
      <c r="DV590" s="888"/>
      <c r="DW590" s="888"/>
      <c r="DX590" s="888"/>
      <c r="DY590" s="888"/>
      <c r="DZ590" s="888"/>
      <c r="EA590" s="889"/>
      <c r="ED590" s="889"/>
      <c r="EE590" s="889"/>
      <c r="EF590" s="889"/>
      <c r="EG590" s="889"/>
      <c r="EH590" s="889"/>
      <c r="EI590" s="889"/>
      <c r="EJ590" s="889"/>
      <c r="EK590" s="887"/>
      <c r="EL590" s="887"/>
      <c r="EM590" s="887"/>
      <c r="EN590" s="742"/>
    </row>
    <row r="591" spans="2:144" ht="12" customHeight="1">
      <c r="B591" s="632"/>
      <c r="C591" s="40">
        <v>924</v>
      </c>
      <c r="D591" s="583" t="s">
        <v>59</v>
      </c>
      <c r="E591" s="42">
        <v>36</v>
      </c>
      <c r="F591" s="584">
        <f>1.32-(3*0.33)</f>
        <v>0.33000000000000007</v>
      </c>
      <c r="G591" s="71"/>
      <c r="H591" s="271">
        <v>151</v>
      </c>
      <c r="I591" s="272">
        <f>F591*G590</f>
        <v>3.049200000000001</v>
      </c>
      <c r="J591" s="580">
        <f t="shared" si="97"/>
        <v>66.32559359832085</v>
      </c>
      <c r="K591" s="796">
        <f>tji*158</f>
        <v>202.24</v>
      </c>
      <c r="L591" s="514"/>
      <c r="M591" s="797"/>
      <c r="N591" s="798" t="s">
        <v>180</v>
      </c>
      <c r="O591" s="799">
        <f t="shared" si="98"/>
        <v>0</v>
      </c>
      <c r="P591" s="848" t="s">
        <v>446</v>
      </c>
      <c r="Q591" s="844">
        <f t="shared" si="99"/>
        <v>0</v>
      </c>
      <c r="R591" s="845">
        <f t="shared" si="100"/>
        <v>0</v>
      </c>
      <c r="S591" s="846">
        <f t="shared" si="101"/>
        <v>0</v>
      </c>
      <c r="T591" s="847">
        <f t="shared" si="102"/>
        <v>0</v>
      </c>
      <c r="U591" s="49">
        <f t="shared" si="103"/>
        <v>0</v>
      </c>
      <c r="V591" s="279"/>
      <c r="W591" s="279"/>
      <c r="AE591" s="280"/>
      <c r="AF591" s="280"/>
      <c r="AJ591" s="280"/>
      <c r="AK591" s="280"/>
      <c r="AL591" s="280"/>
      <c r="AM591" s="280"/>
      <c r="AN591" s="281"/>
      <c r="AO591" s="281"/>
      <c r="AR591" s="281"/>
      <c r="AS591" s="281"/>
      <c r="AT591" s="281"/>
      <c r="AU591" s="281"/>
      <c r="AV591" s="281"/>
      <c r="AW591" s="281"/>
      <c r="BB591" s="281"/>
      <c r="BC591" s="281"/>
      <c r="BD591" s="281"/>
      <c r="BE591" s="281"/>
      <c r="BF591" s="281"/>
      <c r="BG591" s="281"/>
      <c r="BH591" s="281"/>
      <c r="BK591" s="815"/>
      <c r="BL591" s="815"/>
      <c r="BM591" s="815"/>
      <c r="BN591" s="815"/>
      <c r="BO591" s="815"/>
      <c r="BQ591" s="884"/>
      <c r="BR591" s="884"/>
      <c r="BS591" s="884"/>
      <c r="BT591" s="826"/>
      <c r="BY591" s="742"/>
      <c r="BZ591" s="852"/>
      <c r="CA591" s="852"/>
      <c r="CJ591" s="885"/>
      <c r="CK591" s="885"/>
      <c r="CL591" s="885"/>
      <c r="CP591" s="885"/>
      <c r="CQ591" s="885"/>
      <c r="CR591" s="885"/>
      <c r="CS591" s="885"/>
      <c r="CT591" s="885"/>
      <c r="CU591" s="885"/>
      <c r="CV591" s="885"/>
      <c r="CW591" s="885"/>
      <c r="CX591" s="815"/>
      <c r="DE591" s="886"/>
      <c r="DF591" s="886"/>
      <c r="DG591" s="886"/>
      <c r="DH591" s="886"/>
      <c r="DI591" s="886"/>
      <c r="DJ591" s="886"/>
      <c r="DK591" s="886"/>
      <c r="DL591" s="886"/>
      <c r="DM591" s="886"/>
      <c r="DN591" s="887"/>
      <c r="DO591" s="887"/>
      <c r="DP591" s="887"/>
      <c r="DQ591" s="808"/>
      <c r="DU591" s="888"/>
      <c r="DV591" s="888"/>
      <c r="DW591" s="888"/>
      <c r="DX591" s="888"/>
      <c r="DY591" s="888"/>
      <c r="DZ591" s="888"/>
      <c r="EA591" s="889"/>
      <c r="ED591" s="889"/>
      <c r="EE591" s="889"/>
      <c r="EF591" s="889"/>
      <c r="EG591" s="889"/>
      <c r="EH591" s="889"/>
      <c r="EI591" s="889"/>
      <c r="EJ591" s="889"/>
      <c r="EK591" s="887"/>
      <c r="EL591" s="887"/>
      <c r="EM591" s="887"/>
      <c r="EN591" s="742"/>
    </row>
    <row r="592" spans="2:144" ht="12" customHeight="1">
      <c r="B592" s="632"/>
      <c r="C592" s="3"/>
      <c r="D592" s="583" t="s">
        <v>60</v>
      </c>
      <c r="E592" s="3"/>
      <c r="F592" s="584">
        <f>1.32-(2*0.33)</f>
        <v>0.66</v>
      </c>
      <c r="G592" s="71">
        <v>9.9</v>
      </c>
      <c r="H592" s="271">
        <v>283</v>
      </c>
      <c r="I592" s="272">
        <f>F592*G592</f>
        <v>6.534000000000001</v>
      </c>
      <c r="J592" s="580">
        <f t="shared" si="97"/>
        <v>57.59412304866849</v>
      </c>
      <c r="K592" s="796">
        <f>tji*294</f>
        <v>376.32</v>
      </c>
      <c r="L592" s="518"/>
      <c r="M592" s="860"/>
      <c r="N592" s="861" t="s">
        <v>180</v>
      </c>
      <c r="O592" s="862">
        <f t="shared" si="98"/>
        <v>0</v>
      </c>
      <c r="P592" s="863" t="s">
        <v>447</v>
      </c>
      <c r="Q592" s="857">
        <f t="shared" si="99"/>
        <v>0</v>
      </c>
      <c r="R592" s="845">
        <f t="shared" si="100"/>
        <v>0</v>
      </c>
      <c r="S592" s="858">
        <f t="shared" si="101"/>
        <v>0</v>
      </c>
      <c r="T592" s="847">
        <f t="shared" si="102"/>
        <v>0</v>
      </c>
      <c r="U592" s="49">
        <f t="shared" si="103"/>
        <v>0</v>
      </c>
      <c r="V592" s="279"/>
      <c r="W592" s="279"/>
      <c r="AE592" s="280"/>
      <c r="AF592" s="280"/>
      <c r="AJ592" s="280"/>
      <c r="AK592" s="280"/>
      <c r="AL592" s="280"/>
      <c r="AM592" s="280"/>
      <c r="AN592" s="281"/>
      <c r="AO592" s="281"/>
      <c r="AR592" s="281"/>
      <c r="AS592" s="281"/>
      <c r="AT592" s="281"/>
      <c r="AU592" s="281"/>
      <c r="AV592" s="281"/>
      <c r="AW592" s="281"/>
      <c r="BB592" s="281"/>
      <c r="BC592" s="281"/>
      <c r="BD592" s="281"/>
      <c r="BE592" s="281"/>
      <c r="BF592" s="281"/>
      <c r="BG592" s="281"/>
      <c r="BH592" s="281"/>
      <c r="BK592" s="815"/>
      <c r="BL592" s="815"/>
      <c r="BM592" s="815"/>
      <c r="BN592" s="815"/>
      <c r="BO592" s="815"/>
      <c r="BQ592" s="884"/>
      <c r="BR592" s="884"/>
      <c r="BS592" s="884"/>
      <c r="BT592" s="826"/>
      <c r="BY592" s="742"/>
      <c r="BZ592" s="852"/>
      <c r="CA592" s="852"/>
      <c r="CJ592" s="885"/>
      <c r="CK592" s="885"/>
      <c r="CL592" s="885"/>
      <c r="CP592" s="885"/>
      <c r="CQ592" s="885"/>
      <c r="CR592" s="885"/>
      <c r="CS592" s="885"/>
      <c r="CT592" s="885"/>
      <c r="CU592" s="885"/>
      <c r="CV592" s="885"/>
      <c r="CW592" s="885"/>
      <c r="CX592" s="815"/>
      <c r="DE592" s="886"/>
      <c r="DF592" s="886"/>
      <c r="DG592" s="886"/>
      <c r="DH592" s="886"/>
      <c r="DI592" s="886"/>
      <c r="DJ592" s="886"/>
      <c r="DK592" s="886"/>
      <c r="DL592" s="886"/>
      <c r="DM592" s="886"/>
      <c r="DN592" s="887"/>
      <c r="DO592" s="887"/>
      <c r="DP592" s="887"/>
      <c r="DQ592" s="808"/>
      <c r="DU592" s="888"/>
      <c r="DV592" s="888"/>
      <c r="DW592" s="888"/>
      <c r="DX592" s="888"/>
      <c r="DY592" s="888"/>
      <c r="DZ592" s="888"/>
      <c r="EA592" s="889"/>
      <c r="ED592" s="889"/>
      <c r="EE592" s="889"/>
      <c r="EF592" s="889"/>
      <c r="EG592" s="889"/>
      <c r="EH592" s="889"/>
      <c r="EI592" s="889"/>
      <c r="EJ592" s="889"/>
      <c r="EK592" s="887"/>
      <c r="EL592" s="887"/>
      <c r="EM592" s="887"/>
      <c r="EN592" s="742"/>
    </row>
    <row r="593" spans="2:144" ht="12" customHeight="1">
      <c r="B593" s="632"/>
      <c r="C593" s="40">
        <v>990</v>
      </c>
      <c r="D593" s="583" t="s">
        <v>61</v>
      </c>
      <c r="E593" s="42">
        <v>35</v>
      </c>
      <c r="F593" s="584">
        <f>1.32-(3*0.33)</f>
        <v>0.33000000000000007</v>
      </c>
      <c r="G593" s="71"/>
      <c r="H593" s="271">
        <v>162</v>
      </c>
      <c r="I593" s="272">
        <f>F593*G592</f>
        <v>3.267000000000001</v>
      </c>
      <c r="J593" s="580">
        <f t="shared" si="97"/>
        <v>64.25466789103152</v>
      </c>
      <c r="K593" s="796">
        <f>tji*164</f>
        <v>209.92000000000002</v>
      </c>
      <c r="L593" s="514"/>
      <c r="M593" s="797"/>
      <c r="N593" s="798" t="s">
        <v>180</v>
      </c>
      <c r="O593" s="799">
        <f t="shared" si="98"/>
        <v>0</v>
      </c>
      <c r="P593" s="848" t="s">
        <v>446</v>
      </c>
      <c r="Q593" s="844">
        <f t="shared" si="99"/>
        <v>0</v>
      </c>
      <c r="R593" s="845">
        <f t="shared" si="100"/>
        <v>0</v>
      </c>
      <c r="S593" s="846">
        <f t="shared" si="101"/>
        <v>0</v>
      </c>
      <c r="T593" s="847">
        <f t="shared" si="102"/>
        <v>0</v>
      </c>
      <c r="U593" s="49">
        <f t="shared" si="103"/>
        <v>0</v>
      </c>
      <c r="V593" s="279"/>
      <c r="W593" s="279"/>
      <c r="AE593" s="280"/>
      <c r="AF593" s="280"/>
      <c r="AJ593" s="280"/>
      <c r="AK593" s="280"/>
      <c r="AL593" s="280"/>
      <c r="AM593" s="280"/>
      <c r="AN593" s="281"/>
      <c r="AO593" s="281"/>
      <c r="AR593" s="281"/>
      <c r="AS593" s="281"/>
      <c r="AT593" s="281"/>
      <c r="AU593" s="281"/>
      <c r="AV593" s="281"/>
      <c r="AW593" s="281"/>
      <c r="BB593" s="281"/>
      <c r="BC593" s="281"/>
      <c r="BD593" s="281"/>
      <c r="BE593" s="281"/>
      <c r="BF593" s="281"/>
      <c r="BG593" s="281"/>
      <c r="BH593" s="281"/>
      <c r="BK593" s="815"/>
      <c r="BL593" s="815"/>
      <c r="BM593" s="815"/>
      <c r="BN593" s="815"/>
      <c r="BO593" s="815"/>
      <c r="BQ593" s="884"/>
      <c r="BR593" s="884"/>
      <c r="BS593" s="884"/>
      <c r="BT593" s="826"/>
      <c r="BY593" s="742"/>
      <c r="BZ593" s="852"/>
      <c r="CA593" s="852"/>
      <c r="CJ593" s="885"/>
      <c r="CK593" s="885"/>
      <c r="CL593" s="885"/>
      <c r="CP593" s="885"/>
      <c r="CQ593" s="885"/>
      <c r="CR593" s="885"/>
      <c r="CS593" s="885"/>
      <c r="CT593" s="885"/>
      <c r="CU593" s="885"/>
      <c r="CV593" s="885"/>
      <c r="CW593" s="885"/>
      <c r="CX593" s="815"/>
      <c r="DE593" s="886"/>
      <c r="DF593" s="886"/>
      <c r="DG593" s="886"/>
      <c r="DH593" s="886"/>
      <c r="DI593" s="886"/>
      <c r="DJ593" s="886"/>
      <c r="DK593" s="886"/>
      <c r="DL593" s="886"/>
      <c r="DM593" s="886"/>
      <c r="DN593" s="887"/>
      <c r="DO593" s="887"/>
      <c r="DP593" s="887"/>
      <c r="DQ593" s="808"/>
      <c r="DU593" s="888"/>
      <c r="DV593" s="888"/>
      <c r="DW593" s="888"/>
      <c r="DX593" s="888"/>
      <c r="DY593" s="888"/>
      <c r="DZ593" s="888"/>
      <c r="EA593" s="889"/>
      <c r="ED593" s="889"/>
      <c r="EE593" s="889"/>
      <c r="EF593" s="889"/>
      <c r="EG593" s="889"/>
      <c r="EH593" s="889"/>
      <c r="EI593" s="889"/>
      <c r="EJ593" s="889"/>
      <c r="EK593" s="887"/>
      <c r="EL593" s="887"/>
      <c r="EM593" s="887"/>
      <c r="EN593" s="742"/>
    </row>
    <row r="594" spans="2:144" ht="12" customHeight="1">
      <c r="B594" s="632"/>
      <c r="C594" s="3"/>
      <c r="D594" s="583" t="s">
        <v>62</v>
      </c>
      <c r="E594" s="3"/>
      <c r="F594" s="584">
        <f>1.32-(2*0.33)</f>
        <v>0.66</v>
      </c>
      <c r="G594" s="71">
        <v>10.56</v>
      </c>
      <c r="H594" s="271">
        <v>301</v>
      </c>
      <c r="I594" s="272">
        <f>F594*G594</f>
        <v>6.969600000000001</v>
      </c>
      <c r="J594" s="580">
        <f t="shared" si="97"/>
        <v>56.01469237832874</v>
      </c>
      <c r="K594" s="796">
        <f>tji*305</f>
        <v>390.40000000000003</v>
      </c>
      <c r="L594" s="514"/>
      <c r="M594" s="860"/>
      <c r="N594" s="861" t="s">
        <v>180</v>
      </c>
      <c r="O594" s="862">
        <f t="shared" si="98"/>
        <v>0</v>
      </c>
      <c r="P594" s="863" t="s">
        <v>447</v>
      </c>
      <c r="Q594" s="857">
        <f t="shared" si="99"/>
        <v>0</v>
      </c>
      <c r="R594" s="845">
        <f t="shared" si="100"/>
        <v>0</v>
      </c>
      <c r="S594" s="858">
        <f t="shared" si="101"/>
        <v>0</v>
      </c>
      <c r="T594" s="847">
        <f t="shared" si="102"/>
        <v>0</v>
      </c>
      <c r="U594" s="49">
        <f t="shared" si="103"/>
        <v>0</v>
      </c>
      <c r="V594" s="279"/>
      <c r="W594" s="279"/>
      <c r="AE594" s="280"/>
      <c r="AF594" s="280"/>
      <c r="AJ594" s="280"/>
      <c r="AK594" s="280"/>
      <c r="AL594" s="280"/>
      <c r="AM594" s="280"/>
      <c r="AN594" s="281"/>
      <c r="AO594" s="281"/>
      <c r="AR594" s="281"/>
      <c r="AS594" s="281"/>
      <c r="AT594" s="281"/>
      <c r="AU594" s="281"/>
      <c r="AV594" s="281"/>
      <c r="AW594" s="281"/>
      <c r="BB594" s="281"/>
      <c r="BC594" s="281"/>
      <c r="BD594" s="281"/>
      <c r="BE594" s="281"/>
      <c r="BF594" s="281"/>
      <c r="BG594" s="281"/>
      <c r="BH594" s="281"/>
      <c r="BK594" s="815"/>
      <c r="BL594" s="815"/>
      <c r="BM594" s="815"/>
      <c r="BN594" s="815"/>
      <c r="BO594" s="815"/>
      <c r="BQ594" s="884"/>
      <c r="BR594" s="884"/>
      <c r="BS594" s="884"/>
      <c r="BT594" s="826"/>
      <c r="BY594" s="742"/>
      <c r="BZ594" s="852"/>
      <c r="CA594" s="852"/>
      <c r="CJ594" s="885"/>
      <c r="CK594" s="885"/>
      <c r="CL594" s="885"/>
      <c r="CP594" s="885"/>
      <c r="CQ594" s="885"/>
      <c r="CR594" s="885"/>
      <c r="CS594" s="885"/>
      <c r="CT594" s="885"/>
      <c r="CU594" s="885"/>
      <c r="CV594" s="885"/>
      <c r="CW594" s="885"/>
      <c r="CX594" s="815"/>
      <c r="DE594" s="886"/>
      <c r="DF594" s="886"/>
      <c r="DG594" s="886"/>
      <c r="DH594" s="886"/>
      <c r="DI594" s="886"/>
      <c r="DJ594" s="886"/>
      <c r="DK594" s="886"/>
      <c r="DL594" s="886"/>
      <c r="DM594" s="886"/>
      <c r="DN594" s="887"/>
      <c r="DO594" s="887"/>
      <c r="DP594" s="887"/>
      <c r="DQ594" s="808"/>
      <c r="DU594" s="888"/>
      <c r="DV594" s="888"/>
      <c r="DW594" s="888"/>
      <c r="DX594" s="888"/>
      <c r="DY594" s="888"/>
      <c r="DZ594" s="888"/>
      <c r="EA594" s="889"/>
      <c r="ED594" s="889"/>
      <c r="EE594" s="889"/>
      <c r="EF594" s="889"/>
      <c r="EG594" s="889"/>
      <c r="EH594" s="889"/>
      <c r="EI594" s="889"/>
      <c r="EJ594" s="889"/>
      <c r="EK594" s="887"/>
      <c r="EL594" s="887"/>
      <c r="EM594" s="887"/>
      <c r="EN594" s="742"/>
    </row>
    <row r="595" spans="2:144" ht="12" customHeight="1">
      <c r="B595" s="632"/>
      <c r="C595" s="40">
        <v>1056</v>
      </c>
      <c r="D595" s="583" t="s">
        <v>63</v>
      </c>
      <c r="E595" s="42">
        <v>36</v>
      </c>
      <c r="F595" s="584">
        <f>1.32-(3*0.33)</f>
        <v>0.33000000000000007</v>
      </c>
      <c r="G595" s="71"/>
      <c r="H595" s="271">
        <v>172</v>
      </c>
      <c r="I595" s="272">
        <f>F595*G594</f>
        <v>3.484800000000001</v>
      </c>
      <c r="J595" s="580">
        <f t="shared" si="97"/>
        <v>62.80991735537189</v>
      </c>
      <c r="K595" s="796">
        <f>tji*171</f>
        <v>218.88</v>
      </c>
      <c r="L595" s="514"/>
      <c r="M595" s="797"/>
      <c r="N595" s="798" t="s">
        <v>180</v>
      </c>
      <c r="O595" s="799">
        <f t="shared" si="98"/>
        <v>0</v>
      </c>
      <c r="P595" s="848" t="s">
        <v>446</v>
      </c>
      <c r="Q595" s="844">
        <f t="shared" si="99"/>
        <v>0</v>
      </c>
      <c r="R595" s="845">
        <f t="shared" si="100"/>
        <v>0</v>
      </c>
      <c r="S595" s="846">
        <f t="shared" si="101"/>
        <v>0</v>
      </c>
      <c r="T595" s="847">
        <f t="shared" si="102"/>
        <v>0</v>
      </c>
      <c r="U595" s="49">
        <f t="shared" si="103"/>
        <v>0</v>
      </c>
      <c r="V595" s="279"/>
      <c r="W595" s="279"/>
      <c r="AE595" s="280"/>
      <c r="AF595" s="280"/>
      <c r="AJ595" s="280"/>
      <c r="AK595" s="280"/>
      <c r="AL595" s="280"/>
      <c r="AM595" s="280"/>
      <c r="AN595" s="281"/>
      <c r="AO595" s="281"/>
      <c r="AR595" s="281"/>
      <c r="AS595" s="281"/>
      <c r="AT595" s="281"/>
      <c r="AU595" s="281"/>
      <c r="AV595" s="281"/>
      <c r="AW595" s="281"/>
      <c r="BB595" s="281"/>
      <c r="BC595" s="281"/>
      <c r="BD595" s="281"/>
      <c r="BE595" s="281"/>
      <c r="BF595" s="281"/>
      <c r="BG595" s="281"/>
      <c r="BH595" s="281"/>
      <c r="BK595" s="815"/>
      <c r="BL595" s="815"/>
      <c r="BM595" s="815"/>
      <c r="BN595" s="815"/>
      <c r="BO595" s="815"/>
      <c r="BQ595" s="884"/>
      <c r="BR595" s="884"/>
      <c r="BS595" s="884"/>
      <c r="BT595" s="826"/>
      <c r="BY595" s="742"/>
      <c r="BZ595" s="852"/>
      <c r="CA595" s="852"/>
      <c r="CJ595" s="885"/>
      <c r="CK595" s="885"/>
      <c r="CL595" s="885"/>
      <c r="CP595" s="885"/>
      <c r="CQ595" s="885"/>
      <c r="CR595" s="885"/>
      <c r="CS595" s="885"/>
      <c r="CT595" s="885"/>
      <c r="CU595" s="885"/>
      <c r="CV595" s="885"/>
      <c r="CW595" s="885"/>
      <c r="CX595" s="815"/>
      <c r="DE595" s="886"/>
      <c r="DF595" s="886"/>
      <c r="DG595" s="886"/>
      <c r="DH595" s="886"/>
      <c r="DI595" s="886"/>
      <c r="DJ595" s="886"/>
      <c r="DK595" s="886"/>
      <c r="DL595" s="886"/>
      <c r="DM595" s="886"/>
      <c r="DN595" s="887"/>
      <c r="DO595" s="887"/>
      <c r="DP595" s="887"/>
      <c r="DQ595" s="808"/>
      <c r="DU595" s="888"/>
      <c r="DV595" s="888"/>
      <c r="DW595" s="888"/>
      <c r="DX595" s="888"/>
      <c r="DY595" s="888"/>
      <c r="DZ595" s="888"/>
      <c r="EA595" s="889"/>
      <c r="ED595" s="889"/>
      <c r="EE595" s="889"/>
      <c r="EF595" s="889"/>
      <c r="EG595" s="889"/>
      <c r="EH595" s="889"/>
      <c r="EI595" s="889"/>
      <c r="EJ595" s="889"/>
      <c r="EK595" s="887"/>
      <c r="EL595" s="887"/>
      <c r="EM595" s="887"/>
      <c r="EN595" s="742"/>
    </row>
    <row r="596" spans="2:144" ht="12" customHeight="1">
      <c r="B596" s="291"/>
      <c r="C596" s="68"/>
      <c r="D596" s="41"/>
      <c r="E596" s="69"/>
      <c r="F596" s="70"/>
      <c r="G596" s="71"/>
      <c r="H596" s="72"/>
      <c r="I596" s="73"/>
      <c r="J596" s="74"/>
      <c r="K596" s="855"/>
      <c r="L596" s="896"/>
      <c r="M596" s="896"/>
      <c r="N596" s="890"/>
      <c r="O596" s="1091">
        <f>SUM(O570:O595)</f>
        <v>0</v>
      </c>
      <c r="P596" s="848"/>
      <c r="Q596" s="880"/>
      <c r="R596" s="881"/>
      <c r="S596" s="882"/>
      <c r="T596" s="883"/>
      <c r="V596" s="279"/>
      <c r="W596" s="279"/>
      <c r="AE596" s="280"/>
      <c r="AF596" s="280"/>
      <c r="AJ596" s="280"/>
      <c r="AK596" s="280"/>
      <c r="AL596" s="280"/>
      <c r="AM596" s="280"/>
      <c r="AN596" s="281"/>
      <c r="AO596" s="281"/>
      <c r="AR596" s="281"/>
      <c r="AS596" s="281"/>
      <c r="AT596" s="281"/>
      <c r="AU596" s="281"/>
      <c r="AV596" s="281"/>
      <c r="AW596" s="281"/>
      <c r="BB596" s="281"/>
      <c r="BC596" s="281"/>
      <c r="BD596" s="281"/>
      <c r="BE596" s="281"/>
      <c r="BF596" s="281"/>
      <c r="BG596" s="281"/>
      <c r="BH596" s="281"/>
      <c r="BK596" s="815"/>
      <c r="BL596" s="815"/>
      <c r="BM596" s="815"/>
      <c r="BN596" s="815"/>
      <c r="BO596" s="815"/>
      <c r="BQ596" s="884"/>
      <c r="BR596" s="884"/>
      <c r="BS596" s="884"/>
      <c r="BT596" s="826"/>
      <c r="BY596" s="742"/>
      <c r="BZ596" s="852"/>
      <c r="CA596" s="852"/>
      <c r="CJ596" s="885"/>
      <c r="CK596" s="885"/>
      <c r="CL596" s="885"/>
      <c r="CP596" s="885"/>
      <c r="CQ596" s="885"/>
      <c r="CR596" s="885"/>
      <c r="CS596" s="885"/>
      <c r="CT596" s="885"/>
      <c r="CU596" s="885"/>
      <c r="CV596" s="885"/>
      <c r="CW596" s="885"/>
      <c r="CX596" s="815"/>
      <c r="DE596" s="886"/>
      <c r="DF596" s="886"/>
      <c r="DG596" s="886"/>
      <c r="DH596" s="886"/>
      <c r="DI596" s="886"/>
      <c r="DJ596" s="886"/>
      <c r="DK596" s="886"/>
      <c r="DL596" s="886"/>
      <c r="DM596" s="886"/>
      <c r="DN596" s="887"/>
      <c r="DO596" s="887"/>
      <c r="DP596" s="887"/>
      <c r="DQ596" s="808"/>
      <c r="DU596" s="888"/>
      <c r="DV596" s="888"/>
      <c r="DW596" s="888"/>
      <c r="DX596" s="888"/>
      <c r="DY596" s="888"/>
      <c r="DZ596" s="888"/>
      <c r="EA596" s="889"/>
      <c r="ED596" s="889"/>
      <c r="EE596" s="889"/>
      <c r="EF596" s="889"/>
      <c r="EG596" s="889"/>
      <c r="EH596" s="889"/>
      <c r="EI596" s="889"/>
      <c r="EJ596" s="889"/>
      <c r="EK596" s="887"/>
      <c r="EL596" s="887"/>
      <c r="EM596" s="887"/>
      <c r="EN596" s="742"/>
    </row>
    <row r="597" spans="2:144" ht="12" customHeight="1">
      <c r="B597" s="291"/>
      <c r="C597" s="68"/>
      <c r="D597" s="41"/>
      <c r="E597" s="69"/>
      <c r="F597" s="70"/>
      <c r="G597" s="71"/>
      <c r="H597" s="72"/>
      <c r="I597" s="73"/>
      <c r="J597" s="74"/>
      <c r="K597" s="74"/>
      <c r="L597" s="896"/>
      <c r="M597" s="896"/>
      <c r="N597" s="890"/>
      <c r="O597" s="879"/>
      <c r="P597" s="848"/>
      <c r="Q597" s="880"/>
      <c r="R597" s="881"/>
      <c r="S597" s="882"/>
      <c r="T597" s="883"/>
      <c r="V597" s="279"/>
      <c r="W597" s="279"/>
      <c r="AE597" s="280"/>
      <c r="AF597" s="280"/>
      <c r="AJ597" s="280"/>
      <c r="AK597" s="280"/>
      <c r="AL597" s="280"/>
      <c r="AM597" s="280"/>
      <c r="AN597" s="281"/>
      <c r="AO597" s="281"/>
      <c r="AR597" s="281"/>
      <c r="AS597" s="281"/>
      <c r="AT597" s="281"/>
      <c r="AU597" s="281"/>
      <c r="AV597" s="281"/>
      <c r="AW597" s="281"/>
      <c r="BB597" s="281"/>
      <c r="BC597" s="281"/>
      <c r="BD597" s="281"/>
      <c r="BE597" s="281"/>
      <c r="BF597" s="281"/>
      <c r="BG597" s="281"/>
      <c r="BH597" s="281"/>
      <c r="BK597" s="815"/>
      <c r="BL597" s="815"/>
      <c r="BM597" s="815"/>
      <c r="BN597" s="815"/>
      <c r="BO597" s="815"/>
      <c r="BQ597" s="884"/>
      <c r="BR597" s="884"/>
      <c r="BS597" s="884"/>
      <c r="BT597" s="826"/>
      <c r="BY597" s="742"/>
      <c r="BZ597" s="852"/>
      <c r="CA597" s="852"/>
      <c r="CJ597" s="885"/>
      <c r="CK597" s="885"/>
      <c r="CL597" s="885"/>
      <c r="CP597" s="885"/>
      <c r="CQ597" s="885"/>
      <c r="CR597" s="885"/>
      <c r="CS597" s="885"/>
      <c r="CT597" s="885"/>
      <c r="CU597" s="885"/>
      <c r="CV597" s="885"/>
      <c r="CW597" s="885"/>
      <c r="CX597" s="815"/>
      <c r="DE597" s="886"/>
      <c r="DF597" s="886"/>
      <c r="DG597" s="886"/>
      <c r="DH597" s="886"/>
      <c r="DI597" s="886"/>
      <c r="DJ597" s="886"/>
      <c r="DK597" s="886"/>
      <c r="DL597" s="886"/>
      <c r="DM597" s="886"/>
      <c r="DN597" s="887"/>
      <c r="DO597" s="887"/>
      <c r="DP597" s="887"/>
      <c r="DQ597" s="808"/>
      <c r="DU597" s="888"/>
      <c r="DV597" s="888"/>
      <c r="DW597" s="888"/>
      <c r="DX597" s="888"/>
      <c r="DY597" s="888"/>
      <c r="DZ597" s="888"/>
      <c r="EA597" s="889"/>
      <c r="ED597" s="889"/>
      <c r="EE597" s="889"/>
      <c r="EF597" s="889"/>
      <c r="EG597" s="889"/>
      <c r="EH597" s="889"/>
      <c r="EI597" s="889"/>
      <c r="EJ597" s="889"/>
      <c r="EK597" s="887"/>
      <c r="EL597" s="887"/>
      <c r="EM597" s="887"/>
      <c r="EN597" s="742"/>
    </row>
    <row r="598" spans="1:144" ht="12" customHeight="1">
      <c r="A598" s="564" t="s">
        <v>721</v>
      </c>
      <c r="B598" s="291"/>
      <c r="C598" s="68"/>
      <c r="D598" s="41"/>
      <c r="E598" s="69"/>
      <c r="F598" s="70"/>
      <c r="G598" s="71"/>
      <c r="H598" s="72"/>
      <c r="I598" s="512"/>
      <c r="J598" s="736" t="s">
        <v>720</v>
      </c>
      <c r="K598" s="512"/>
      <c r="L598" s="896"/>
      <c r="M598" s="896"/>
      <c r="N598" s="890"/>
      <c r="O598" s="879"/>
      <c r="P598" s="848"/>
      <c r="Q598" s="880"/>
      <c r="R598" s="881"/>
      <c r="S598" s="882"/>
      <c r="T598" s="883"/>
      <c r="V598" s="279"/>
      <c r="W598" s="279"/>
      <c r="AE598" s="280"/>
      <c r="AF598" s="280"/>
      <c r="AJ598" s="280"/>
      <c r="AK598" s="280"/>
      <c r="AL598" s="280"/>
      <c r="AM598" s="280"/>
      <c r="AN598" s="281"/>
      <c r="AO598" s="281"/>
      <c r="AR598" s="281"/>
      <c r="AS598" s="281"/>
      <c r="AT598" s="281"/>
      <c r="AU598" s="281"/>
      <c r="AV598" s="281"/>
      <c r="AW598" s="281"/>
      <c r="BB598" s="281"/>
      <c r="BC598" s="281"/>
      <c r="BD598" s="281"/>
      <c r="BE598" s="281"/>
      <c r="BF598" s="281"/>
      <c r="BG598" s="281"/>
      <c r="BH598" s="281"/>
      <c r="BK598" s="815"/>
      <c r="BL598" s="815"/>
      <c r="BM598" s="815"/>
      <c r="BN598" s="815"/>
      <c r="BO598" s="815"/>
      <c r="BQ598" s="884"/>
      <c r="BR598" s="884"/>
      <c r="BS598" s="884"/>
      <c r="BT598" s="826"/>
      <c r="BY598" s="742"/>
      <c r="BZ598" s="852"/>
      <c r="CA598" s="852"/>
      <c r="CJ598" s="885"/>
      <c r="CK598" s="885"/>
      <c r="CL598" s="885"/>
      <c r="CP598" s="885"/>
      <c r="CQ598" s="885"/>
      <c r="CR598" s="885"/>
      <c r="CS598" s="885"/>
      <c r="CT598" s="885"/>
      <c r="CU598" s="885"/>
      <c r="CV598" s="885"/>
      <c r="CW598" s="885"/>
      <c r="CX598" s="815"/>
      <c r="DE598" s="886"/>
      <c r="DF598" s="886"/>
      <c r="DG598" s="886"/>
      <c r="DH598" s="886"/>
      <c r="DI598" s="886"/>
      <c r="DJ598" s="886"/>
      <c r="DK598" s="886"/>
      <c r="DL598" s="886"/>
      <c r="DM598" s="886"/>
      <c r="DN598" s="887"/>
      <c r="DO598" s="887"/>
      <c r="DP598" s="887"/>
      <c r="DQ598" s="808"/>
      <c r="DU598" s="888"/>
      <c r="DV598" s="888"/>
      <c r="DW598" s="888"/>
      <c r="DX598" s="888"/>
      <c r="DY598" s="888"/>
      <c r="DZ598" s="888"/>
      <c r="EA598" s="889"/>
      <c r="ED598" s="889"/>
      <c r="EE598" s="889"/>
      <c r="EF598" s="889"/>
      <c r="EG598" s="889"/>
      <c r="EH598" s="889"/>
      <c r="EI598" s="889"/>
      <c r="EJ598" s="889"/>
      <c r="EK598" s="887"/>
      <c r="EL598" s="887"/>
      <c r="EM598" s="887"/>
      <c r="EN598" s="742"/>
    </row>
    <row r="599" spans="2:144" ht="20.25" customHeight="1">
      <c r="B599" s="638" t="s">
        <v>25</v>
      </c>
      <c r="C599" s="50" t="s">
        <v>639</v>
      </c>
      <c r="D599" s="50"/>
      <c r="E599" s="50"/>
      <c r="F599" s="50"/>
      <c r="G599" s="51"/>
      <c r="H599" s="50"/>
      <c r="I599" s="51"/>
      <c r="J599" s="50"/>
      <c r="K599" s="50"/>
      <c r="L599" s="519"/>
      <c r="M599" s="902"/>
      <c r="N599" s="890"/>
      <c r="O599" s="879"/>
      <c r="P599" s="848"/>
      <c r="Q599" s="880"/>
      <c r="R599" s="881"/>
      <c r="S599" s="882"/>
      <c r="T599" s="883"/>
      <c r="V599" s="220"/>
      <c r="W599" s="220"/>
      <c r="AE599" s="220"/>
      <c r="AF599" s="220"/>
      <c r="AJ599" s="220"/>
      <c r="AK599" s="220"/>
      <c r="AL599" s="220"/>
      <c r="AM599" s="220"/>
      <c r="AN599" s="220"/>
      <c r="AO599" s="220"/>
      <c r="AR599" s="220"/>
      <c r="AS599" s="220"/>
      <c r="AT599" s="220"/>
      <c r="AU599" s="220"/>
      <c r="AV599" s="220"/>
      <c r="AW599" s="220"/>
      <c r="BB599" s="220"/>
      <c r="BC599" s="220"/>
      <c r="BD599" s="220"/>
      <c r="BE599" s="220"/>
      <c r="BF599" s="220"/>
      <c r="BG599" s="220"/>
      <c r="BH599" s="220"/>
      <c r="BK599" s="815"/>
      <c r="BL599" s="815"/>
      <c r="BM599" s="815"/>
      <c r="BN599" s="815"/>
      <c r="BO599" s="815"/>
      <c r="BQ599" s="884"/>
      <c r="BR599" s="884"/>
      <c r="BS599" s="884"/>
      <c r="BT599" s="826"/>
      <c r="BY599" s="742"/>
      <c r="BZ599" s="852"/>
      <c r="CA599" s="852"/>
      <c r="CJ599" s="885"/>
      <c r="CK599" s="885"/>
      <c r="CL599" s="885"/>
      <c r="CP599" s="885"/>
      <c r="CQ599" s="885"/>
      <c r="CR599" s="885"/>
      <c r="CS599" s="885"/>
      <c r="CT599" s="885"/>
      <c r="CU599" s="885"/>
      <c r="CV599" s="885"/>
      <c r="CW599" s="885"/>
      <c r="CX599" s="815"/>
      <c r="DE599" s="886"/>
      <c r="DF599" s="886"/>
      <c r="DG599" s="886"/>
      <c r="DH599" s="886"/>
      <c r="DI599" s="886"/>
      <c r="DJ599" s="886"/>
      <c r="DK599" s="886"/>
      <c r="DL599" s="886"/>
      <c r="DM599" s="886"/>
      <c r="DN599" s="887"/>
      <c r="DO599" s="887"/>
      <c r="DP599" s="887"/>
      <c r="DQ599" s="808"/>
      <c r="DU599" s="888"/>
      <c r="DV599" s="888"/>
      <c r="DW599" s="888"/>
      <c r="DX599" s="888"/>
      <c r="DY599" s="888"/>
      <c r="DZ599" s="888"/>
      <c r="EA599" s="889"/>
      <c r="ED599" s="889"/>
      <c r="EE599" s="889"/>
      <c r="EF599" s="889"/>
      <c r="EG599" s="889"/>
      <c r="EH599" s="889"/>
      <c r="EI599" s="889"/>
      <c r="EJ599" s="889"/>
      <c r="EK599" s="887"/>
      <c r="EL599" s="887"/>
      <c r="EM599" s="887"/>
      <c r="EN599" s="742"/>
    </row>
    <row r="600" spans="2:144" ht="12" customHeight="1">
      <c r="B600" s="638"/>
      <c r="C600" s="235" t="s">
        <v>576</v>
      </c>
      <c r="D600" s="235"/>
      <c r="E600" s="235"/>
      <c r="F600" s="235"/>
      <c r="G600" s="236"/>
      <c r="H600" s="235"/>
      <c r="I600" s="236"/>
      <c r="J600" s="235"/>
      <c r="K600" s="235"/>
      <c r="L600" s="1"/>
      <c r="M600" s="902"/>
      <c r="N600" s="890"/>
      <c r="O600" s="879"/>
      <c r="P600" s="848"/>
      <c r="Q600" s="880"/>
      <c r="R600" s="881"/>
      <c r="S600" s="882"/>
      <c r="T600" s="883"/>
      <c r="V600" s="239"/>
      <c r="W600" s="239"/>
      <c r="AE600" s="239"/>
      <c r="AF600" s="239"/>
      <c r="AJ600" s="239"/>
      <c r="AK600" s="239"/>
      <c r="AL600" s="239"/>
      <c r="AM600" s="239"/>
      <c r="AN600" s="239"/>
      <c r="AO600" s="239"/>
      <c r="AR600" s="239"/>
      <c r="AS600" s="239"/>
      <c r="AT600" s="239"/>
      <c r="AU600" s="239"/>
      <c r="AV600" s="239"/>
      <c r="AW600" s="239"/>
      <c r="BB600" s="239"/>
      <c r="BC600" s="239"/>
      <c r="BD600" s="239"/>
      <c r="BE600" s="239"/>
      <c r="BF600" s="239"/>
      <c r="BG600" s="239"/>
      <c r="BH600" s="239"/>
      <c r="BK600" s="815"/>
      <c r="BL600" s="815"/>
      <c r="BM600" s="815"/>
      <c r="BN600" s="815"/>
      <c r="BO600" s="815"/>
      <c r="BQ600" s="884"/>
      <c r="BR600" s="884"/>
      <c r="BS600" s="884"/>
      <c r="BT600" s="826"/>
      <c r="BY600" s="742"/>
      <c r="BZ600" s="852"/>
      <c r="CA600" s="852"/>
      <c r="CJ600" s="885"/>
      <c r="CK600" s="885"/>
      <c r="CL600" s="885"/>
      <c r="CP600" s="885"/>
      <c r="CQ600" s="885"/>
      <c r="CR600" s="885"/>
      <c r="CS600" s="885"/>
      <c r="CT600" s="885"/>
      <c r="CU600" s="885"/>
      <c r="CV600" s="885"/>
      <c r="CW600" s="885"/>
      <c r="CX600" s="815"/>
      <c r="DE600" s="886"/>
      <c r="DF600" s="886"/>
      <c r="DG600" s="886"/>
      <c r="DH600" s="886"/>
      <c r="DI600" s="886"/>
      <c r="DJ600" s="886"/>
      <c r="DK600" s="886"/>
      <c r="DL600" s="886"/>
      <c r="DM600" s="886"/>
      <c r="DN600" s="887"/>
      <c r="DO600" s="887"/>
      <c r="DP600" s="887"/>
      <c r="DQ600" s="808"/>
      <c r="DU600" s="888"/>
      <c r="DV600" s="888"/>
      <c r="DW600" s="888"/>
      <c r="DX600" s="888"/>
      <c r="DY600" s="888"/>
      <c r="DZ600" s="888"/>
      <c r="EA600" s="889"/>
      <c r="ED600" s="889"/>
      <c r="EE600" s="889"/>
      <c r="EF600" s="889"/>
      <c r="EG600" s="889"/>
      <c r="EH600" s="889"/>
      <c r="EI600" s="889"/>
      <c r="EJ600" s="889"/>
      <c r="EK600" s="887"/>
      <c r="EL600" s="887"/>
      <c r="EM600" s="887"/>
      <c r="EN600" s="742"/>
    </row>
    <row r="601" spans="2:144" ht="12" customHeight="1">
      <c r="B601" s="638"/>
      <c r="C601" s="86" t="s">
        <v>577</v>
      </c>
      <c r="D601" s="86"/>
      <c r="E601" s="86"/>
      <c r="F601" s="86"/>
      <c r="G601" s="240"/>
      <c r="H601" s="86"/>
      <c r="I601" s="240"/>
      <c r="J601" s="86"/>
      <c r="K601" s="86"/>
      <c r="L601" s="1"/>
      <c r="M601" s="902"/>
      <c r="N601" s="890"/>
      <c r="O601" s="879"/>
      <c r="P601" s="848"/>
      <c r="Q601" s="880"/>
      <c r="R601" s="881"/>
      <c r="S601" s="882"/>
      <c r="T601" s="883"/>
      <c r="V601" s="239"/>
      <c r="W601" s="239"/>
      <c r="AE601" s="239"/>
      <c r="AF601" s="239"/>
      <c r="AJ601" s="239"/>
      <c r="AK601" s="239"/>
      <c r="AL601" s="239"/>
      <c r="AM601" s="239"/>
      <c r="AN601" s="239"/>
      <c r="AO601" s="239"/>
      <c r="AR601" s="239"/>
      <c r="AS601" s="239"/>
      <c r="AT601" s="239"/>
      <c r="AU601" s="239"/>
      <c r="AV601" s="239"/>
      <c r="AW601" s="239"/>
      <c r="BB601" s="239"/>
      <c r="BC601" s="239"/>
      <c r="BD601" s="239"/>
      <c r="BE601" s="239"/>
      <c r="BF601" s="239"/>
      <c r="BG601" s="239"/>
      <c r="BH601" s="239"/>
      <c r="BK601" s="815"/>
      <c r="BL601" s="815"/>
      <c r="BM601" s="815"/>
      <c r="BN601" s="815"/>
      <c r="BO601" s="815"/>
      <c r="BQ601" s="884"/>
      <c r="BR601" s="884"/>
      <c r="BS601" s="884"/>
      <c r="BT601" s="826"/>
      <c r="BY601" s="742"/>
      <c r="BZ601" s="852"/>
      <c r="CA601" s="852"/>
      <c r="CJ601" s="885"/>
      <c r="CK601" s="885"/>
      <c r="CL601" s="885"/>
      <c r="CP601" s="885"/>
      <c r="CQ601" s="885"/>
      <c r="CR601" s="885"/>
      <c r="CS601" s="885"/>
      <c r="CT601" s="885"/>
      <c r="CU601" s="885"/>
      <c r="CV601" s="885"/>
      <c r="CW601" s="885"/>
      <c r="CX601" s="815"/>
      <c r="DE601" s="886"/>
      <c r="DF601" s="886"/>
      <c r="DG601" s="886"/>
      <c r="DH601" s="886"/>
      <c r="DI601" s="886"/>
      <c r="DJ601" s="886"/>
      <c r="DK601" s="886"/>
      <c r="DL601" s="886"/>
      <c r="DM601" s="886"/>
      <c r="DN601" s="887"/>
      <c r="DO601" s="887"/>
      <c r="DP601" s="887"/>
      <c r="DQ601" s="808"/>
      <c r="DU601" s="888"/>
      <c r="DV601" s="888"/>
      <c r="DW601" s="888"/>
      <c r="DX601" s="888"/>
      <c r="DY601" s="888"/>
      <c r="DZ601" s="888"/>
      <c r="EA601" s="889"/>
      <c r="ED601" s="889"/>
      <c r="EE601" s="889"/>
      <c r="EF601" s="889"/>
      <c r="EG601" s="889"/>
      <c r="EH601" s="889"/>
      <c r="EI601" s="889"/>
      <c r="EJ601" s="889"/>
      <c r="EK601" s="887"/>
      <c r="EL601" s="887"/>
      <c r="EM601" s="887"/>
      <c r="EN601" s="742"/>
    </row>
    <row r="602" spans="2:144" ht="34.5" customHeight="1">
      <c r="B602" s="638"/>
      <c r="C602" s="628" t="s">
        <v>670</v>
      </c>
      <c r="D602" s="628"/>
      <c r="E602" s="628"/>
      <c r="F602" s="628"/>
      <c r="G602" s="628"/>
      <c r="H602" s="628"/>
      <c r="I602" s="628"/>
      <c r="J602" s="628"/>
      <c r="K602" s="628"/>
      <c r="L602" s="1"/>
      <c r="M602" s="902"/>
      <c r="N602" s="890"/>
      <c r="O602" s="879"/>
      <c r="P602" s="848"/>
      <c r="Q602" s="880"/>
      <c r="R602" s="881"/>
      <c r="S602" s="882"/>
      <c r="T602" s="883"/>
      <c r="V602" s="213"/>
      <c r="W602" s="213"/>
      <c r="AE602" s="213"/>
      <c r="AF602" s="213"/>
      <c r="AJ602" s="213"/>
      <c r="AK602" s="213"/>
      <c r="AL602" s="213"/>
      <c r="AM602" s="213"/>
      <c r="AN602" s="213"/>
      <c r="AO602" s="213"/>
      <c r="AR602" s="213"/>
      <c r="AS602" s="213"/>
      <c r="AT602" s="213"/>
      <c r="AU602" s="213"/>
      <c r="AV602" s="213"/>
      <c r="AW602" s="213"/>
      <c r="BB602" s="213"/>
      <c r="BC602" s="213"/>
      <c r="BD602" s="213"/>
      <c r="BE602" s="213"/>
      <c r="BF602" s="213"/>
      <c r="BG602" s="213"/>
      <c r="BH602" s="213"/>
      <c r="BK602" s="815"/>
      <c r="BL602" s="815"/>
      <c r="BM602" s="815"/>
      <c r="BN602" s="815"/>
      <c r="BO602" s="815"/>
      <c r="BQ602" s="884"/>
      <c r="BR602" s="884"/>
      <c r="BS602" s="884"/>
      <c r="BT602" s="826"/>
      <c r="BY602" s="742"/>
      <c r="BZ602" s="852"/>
      <c r="CA602" s="852"/>
      <c r="CJ602" s="885"/>
      <c r="CK602" s="885"/>
      <c r="CL602" s="885"/>
      <c r="CP602" s="885"/>
      <c r="CQ602" s="885"/>
      <c r="CR602" s="885"/>
      <c r="CS602" s="885"/>
      <c r="CT602" s="885"/>
      <c r="CU602" s="885"/>
      <c r="CV602" s="885"/>
      <c r="CW602" s="885"/>
      <c r="CX602" s="815"/>
      <c r="DE602" s="886"/>
      <c r="DF602" s="886"/>
      <c r="DG602" s="886"/>
      <c r="DH602" s="886"/>
      <c r="DI602" s="886"/>
      <c r="DJ602" s="886"/>
      <c r="DK602" s="886"/>
      <c r="DL602" s="886"/>
      <c r="DM602" s="886"/>
      <c r="DN602" s="887"/>
      <c r="DO602" s="887"/>
      <c r="DP602" s="887"/>
      <c r="DQ602" s="808"/>
      <c r="DU602" s="888"/>
      <c r="DV602" s="888"/>
      <c r="DW602" s="888"/>
      <c r="DX602" s="888"/>
      <c r="DY602" s="888"/>
      <c r="DZ602" s="888"/>
      <c r="EA602" s="889"/>
      <c r="ED602" s="889"/>
      <c r="EE602" s="889"/>
      <c r="EF602" s="889"/>
      <c r="EG602" s="889"/>
      <c r="EH602" s="889"/>
      <c r="EI602" s="889"/>
      <c r="EJ602" s="889"/>
      <c r="EK602" s="887"/>
      <c r="EL602" s="887"/>
      <c r="EM602" s="887"/>
      <c r="EN602" s="742"/>
    </row>
    <row r="603" spans="2:144" ht="12" customHeight="1">
      <c r="B603" s="638"/>
      <c r="C603" s="86" t="s">
        <v>579</v>
      </c>
      <c r="D603" s="86"/>
      <c r="E603" s="86"/>
      <c r="F603" s="86"/>
      <c r="G603" s="240"/>
      <c r="H603" s="86"/>
      <c r="I603" s="240"/>
      <c r="J603" s="86"/>
      <c r="K603" s="86"/>
      <c r="L603" s="1"/>
      <c r="M603" s="902"/>
      <c r="N603" s="890"/>
      <c r="O603" s="879"/>
      <c r="P603" s="848"/>
      <c r="Q603" s="880"/>
      <c r="R603" s="881"/>
      <c r="S603" s="882"/>
      <c r="T603" s="883"/>
      <c r="V603" s="239"/>
      <c r="W603" s="239"/>
      <c r="AE603" s="239"/>
      <c r="AF603" s="239"/>
      <c r="AJ603" s="239"/>
      <c r="AK603" s="239"/>
      <c r="AL603" s="239"/>
      <c r="AM603" s="239"/>
      <c r="AN603" s="239"/>
      <c r="AO603" s="239"/>
      <c r="AR603" s="239"/>
      <c r="AS603" s="239"/>
      <c r="AT603" s="239"/>
      <c r="AU603" s="239"/>
      <c r="AV603" s="239"/>
      <c r="AW603" s="239"/>
      <c r="BB603" s="239"/>
      <c r="BC603" s="239"/>
      <c r="BD603" s="239"/>
      <c r="BE603" s="239"/>
      <c r="BF603" s="239"/>
      <c r="BG603" s="239"/>
      <c r="BH603" s="239"/>
      <c r="BK603" s="815"/>
      <c r="BL603" s="815"/>
      <c r="BM603" s="815"/>
      <c r="BN603" s="815"/>
      <c r="BO603" s="815"/>
      <c r="BQ603" s="884"/>
      <c r="BR603" s="884"/>
      <c r="BS603" s="884"/>
      <c r="BT603" s="826"/>
      <c r="BY603" s="742"/>
      <c r="BZ603" s="852"/>
      <c r="CA603" s="852"/>
      <c r="CJ603" s="885"/>
      <c r="CK603" s="885"/>
      <c r="CL603" s="885"/>
      <c r="CP603" s="885"/>
      <c r="CQ603" s="885"/>
      <c r="CR603" s="885"/>
      <c r="CS603" s="885"/>
      <c r="CT603" s="885"/>
      <c r="CU603" s="885"/>
      <c r="CV603" s="885"/>
      <c r="CW603" s="885"/>
      <c r="CX603" s="815"/>
      <c r="DE603" s="886"/>
      <c r="DF603" s="886"/>
      <c r="DG603" s="886"/>
      <c r="DH603" s="886"/>
      <c r="DI603" s="886"/>
      <c r="DJ603" s="886"/>
      <c r="DK603" s="886"/>
      <c r="DL603" s="886"/>
      <c r="DM603" s="886"/>
      <c r="DN603" s="887"/>
      <c r="DO603" s="887"/>
      <c r="DP603" s="887"/>
      <c r="DQ603" s="808"/>
      <c r="DU603" s="888"/>
      <c r="DV603" s="888"/>
      <c r="DW603" s="888"/>
      <c r="DX603" s="888"/>
      <c r="DY603" s="888"/>
      <c r="DZ603" s="888"/>
      <c r="EA603" s="889"/>
      <c r="ED603" s="889"/>
      <c r="EE603" s="889"/>
      <c r="EF603" s="889"/>
      <c r="EG603" s="889"/>
      <c r="EH603" s="889"/>
      <c r="EI603" s="889"/>
      <c r="EJ603" s="889"/>
      <c r="EK603" s="887"/>
      <c r="EL603" s="887"/>
      <c r="EM603" s="887"/>
      <c r="EN603" s="742"/>
    </row>
    <row r="604" spans="2:144" ht="12" customHeight="1">
      <c r="B604" s="638"/>
      <c r="C604" s="292" t="s">
        <v>605</v>
      </c>
      <c r="D604" s="292"/>
      <c r="E604" s="292"/>
      <c r="F604" s="292"/>
      <c r="G604" s="293"/>
      <c r="H604" s="292"/>
      <c r="I604" s="293"/>
      <c r="J604" s="292"/>
      <c r="K604" s="292"/>
      <c r="L604" s="1"/>
      <c r="M604" s="902"/>
      <c r="N604" s="890"/>
      <c r="O604" s="879"/>
      <c r="P604" s="848"/>
      <c r="Q604" s="880"/>
      <c r="R604" s="881"/>
      <c r="S604" s="882"/>
      <c r="T604" s="883"/>
      <c r="V604" s="294"/>
      <c r="W604" s="294"/>
      <c r="AE604" s="294"/>
      <c r="AF604" s="294"/>
      <c r="AJ604" s="294"/>
      <c r="AK604" s="294"/>
      <c r="AL604" s="294"/>
      <c r="AM604" s="294"/>
      <c r="AN604" s="294"/>
      <c r="AO604" s="294"/>
      <c r="AR604" s="294"/>
      <c r="AS604" s="294"/>
      <c r="AT604" s="294"/>
      <c r="AU604" s="294"/>
      <c r="AV604" s="294"/>
      <c r="AW604" s="294"/>
      <c r="BB604" s="294"/>
      <c r="BC604" s="294"/>
      <c r="BD604" s="294"/>
      <c r="BE604" s="294"/>
      <c r="BF604" s="294"/>
      <c r="BG604" s="294"/>
      <c r="BH604" s="294"/>
      <c r="BK604" s="815"/>
      <c r="BL604" s="815"/>
      <c r="BM604" s="815"/>
      <c r="BN604" s="815"/>
      <c r="BO604" s="815"/>
      <c r="BQ604" s="884"/>
      <c r="BR604" s="884"/>
      <c r="BS604" s="884"/>
      <c r="BT604" s="826"/>
      <c r="BY604" s="742"/>
      <c r="BZ604" s="852"/>
      <c r="CA604" s="852"/>
      <c r="CJ604" s="885"/>
      <c r="CK604" s="885"/>
      <c r="CL604" s="885"/>
      <c r="CP604" s="885"/>
      <c r="CQ604" s="885"/>
      <c r="CR604" s="885"/>
      <c r="CS604" s="885"/>
      <c r="CT604" s="885"/>
      <c r="CU604" s="885"/>
      <c r="CV604" s="885"/>
      <c r="CW604" s="885"/>
      <c r="CX604" s="815"/>
      <c r="DE604" s="886"/>
      <c r="DF604" s="886"/>
      <c r="DG604" s="886"/>
      <c r="DH604" s="886"/>
      <c r="DI604" s="886"/>
      <c r="DJ604" s="886"/>
      <c r="DK604" s="886"/>
      <c r="DL604" s="886"/>
      <c r="DM604" s="886"/>
      <c r="DN604" s="887"/>
      <c r="DO604" s="887"/>
      <c r="DP604" s="887"/>
      <c r="DQ604" s="808"/>
      <c r="DU604" s="888"/>
      <c r="DV604" s="888"/>
      <c r="DW604" s="888"/>
      <c r="DX604" s="888"/>
      <c r="DY604" s="888"/>
      <c r="DZ604" s="888"/>
      <c r="EA604" s="889"/>
      <c r="ED604" s="889"/>
      <c r="EE604" s="889"/>
      <c r="EF604" s="889"/>
      <c r="EG604" s="889"/>
      <c r="EH604" s="889"/>
      <c r="EI604" s="889"/>
      <c r="EJ604" s="889"/>
      <c r="EK604" s="887"/>
      <c r="EL604" s="887"/>
      <c r="EM604" s="887"/>
      <c r="EN604" s="742"/>
    </row>
    <row r="605" spans="2:144" ht="32.25" customHeight="1">
      <c r="B605" s="638"/>
      <c r="C605" s="629" t="s">
        <v>606</v>
      </c>
      <c r="D605" s="629"/>
      <c r="E605" s="629"/>
      <c r="F605" s="629"/>
      <c r="G605" s="629"/>
      <c r="H605" s="629"/>
      <c r="I605" s="629"/>
      <c r="J605" s="629"/>
      <c r="K605" s="629"/>
      <c r="L605" s="1"/>
      <c r="M605" s="902"/>
      <c r="N605" s="890"/>
      <c r="O605" s="879"/>
      <c r="P605" s="848"/>
      <c r="Q605" s="880"/>
      <c r="R605" s="881"/>
      <c r="S605" s="882"/>
      <c r="T605" s="883"/>
      <c r="V605" s="243"/>
      <c r="W605" s="243"/>
      <c r="AE605" s="243"/>
      <c r="AF605" s="243"/>
      <c r="AJ605" s="243"/>
      <c r="AK605" s="243"/>
      <c r="AL605" s="243"/>
      <c r="AM605" s="243"/>
      <c r="AN605" s="243"/>
      <c r="AO605" s="243"/>
      <c r="AR605" s="243"/>
      <c r="AS605" s="243"/>
      <c r="AT605" s="243"/>
      <c r="AU605" s="243"/>
      <c r="AV605" s="243"/>
      <c r="AW605" s="243"/>
      <c r="BB605" s="243"/>
      <c r="BC605" s="243"/>
      <c r="BD605" s="243"/>
      <c r="BE605" s="243"/>
      <c r="BF605" s="243"/>
      <c r="BG605" s="243"/>
      <c r="BH605" s="243"/>
      <c r="BK605" s="815"/>
      <c r="BL605" s="815"/>
      <c r="BM605" s="815"/>
      <c r="BN605" s="815"/>
      <c r="BO605" s="815"/>
      <c r="BQ605" s="884"/>
      <c r="BR605" s="884"/>
      <c r="BS605" s="884"/>
      <c r="BT605" s="826"/>
      <c r="BY605" s="742"/>
      <c r="BZ605" s="852"/>
      <c r="CA605" s="852"/>
      <c r="CJ605" s="885"/>
      <c r="CK605" s="885"/>
      <c r="CL605" s="885"/>
      <c r="CP605" s="885"/>
      <c r="CQ605" s="885"/>
      <c r="CR605" s="885"/>
      <c r="CS605" s="885"/>
      <c r="CT605" s="885"/>
      <c r="CU605" s="885"/>
      <c r="CV605" s="885"/>
      <c r="CW605" s="885"/>
      <c r="CX605" s="815"/>
      <c r="DE605" s="886"/>
      <c r="DF605" s="886"/>
      <c r="DG605" s="886"/>
      <c r="DH605" s="886"/>
      <c r="DI605" s="886"/>
      <c r="DJ605" s="886"/>
      <c r="DK605" s="886"/>
      <c r="DL605" s="886"/>
      <c r="DM605" s="886"/>
      <c r="DN605" s="887"/>
      <c r="DO605" s="887"/>
      <c r="DP605" s="887"/>
      <c r="DQ605" s="808"/>
      <c r="DU605" s="888"/>
      <c r="DV605" s="888"/>
      <c r="DW605" s="888"/>
      <c r="DX605" s="888"/>
      <c r="DY605" s="888"/>
      <c r="DZ605" s="888"/>
      <c r="EA605" s="889"/>
      <c r="ED605" s="889"/>
      <c r="EE605" s="889"/>
      <c r="EF605" s="889"/>
      <c r="EG605" s="889"/>
      <c r="EH605" s="889"/>
      <c r="EI605" s="889"/>
      <c r="EJ605" s="889"/>
      <c r="EK605" s="887"/>
      <c r="EL605" s="887"/>
      <c r="EM605" s="887"/>
      <c r="EN605" s="742"/>
    </row>
    <row r="606" spans="2:144" ht="12" customHeight="1">
      <c r="B606" s="638"/>
      <c r="C606" s="238"/>
      <c r="D606" s="238"/>
      <c r="E606" s="238"/>
      <c r="F606" s="238"/>
      <c r="G606" s="296"/>
      <c r="H606" s="238"/>
      <c r="I606" s="296"/>
      <c r="J606" s="238"/>
      <c r="K606" s="238"/>
      <c r="L606" s="1"/>
      <c r="M606" s="902"/>
      <c r="N606" s="890"/>
      <c r="O606" s="879"/>
      <c r="P606" s="848"/>
      <c r="Q606" s="880"/>
      <c r="R606" s="881"/>
      <c r="S606" s="882"/>
      <c r="T606" s="883"/>
      <c r="V606" s="294"/>
      <c r="W606" s="294"/>
      <c r="AE606" s="294"/>
      <c r="AF606" s="294"/>
      <c r="AJ606" s="294"/>
      <c r="AK606" s="294"/>
      <c r="AL606" s="294"/>
      <c r="AM606" s="294"/>
      <c r="AN606" s="294"/>
      <c r="AO606" s="294"/>
      <c r="AR606" s="294"/>
      <c r="AS606" s="294"/>
      <c r="AT606" s="294"/>
      <c r="AU606" s="294"/>
      <c r="AV606" s="294"/>
      <c r="AW606" s="294"/>
      <c r="BB606" s="294"/>
      <c r="BC606" s="294"/>
      <c r="BD606" s="294"/>
      <c r="BE606" s="294"/>
      <c r="BF606" s="294"/>
      <c r="BG606" s="294"/>
      <c r="BH606" s="294"/>
      <c r="BK606" s="815"/>
      <c r="BL606" s="815"/>
      <c r="BM606" s="815"/>
      <c r="BN606" s="815"/>
      <c r="BO606" s="815"/>
      <c r="BQ606" s="884"/>
      <c r="BR606" s="884"/>
      <c r="BS606" s="884"/>
      <c r="BT606" s="826"/>
      <c r="BY606" s="742"/>
      <c r="BZ606" s="852"/>
      <c r="CA606" s="852"/>
      <c r="CJ606" s="885"/>
      <c r="CK606" s="885"/>
      <c r="CL606" s="885"/>
      <c r="CP606" s="885"/>
      <c r="CQ606" s="885"/>
      <c r="CR606" s="885"/>
      <c r="CS606" s="885"/>
      <c r="CT606" s="885"/>
      <c r="CU606" s="885"/>
      <c r="CV606" s="885"/>
      <c r="CW606" s="885"/>
      <c r="CX606" s="815"/>
      <c r="DE606" s="886"/>
      <c r="DF606" s="886"/>
      <c r="DG606" s="886"/>
      <c r="DH606" s="886"/>
      <c r="DI606" s="886"/>
      <c r="DJ606" s="886"/>
      <c r="DK606" s="886"/>
      <c r="DL606" s="886"/>
      <c r="DM606" s="886"/>
      <c r="DN606" s="887"/>
      <c r="DO606" s="887"/>
      <c r="DP606" s="887"/>
      <c r="DQ606" s="808"/>
      <c r="DU606" s="888"/>
      <c r="DV606" s="888"/>
      <c r="DW606" s="888"/>
      <c r="DX606" s="888"/>
      <c r="DY606" s="888"/>
      <c r="DZ606" s="888"/>
      <c r="EA606" s="889"/>
      <c r="ED606" s="889"/>
      <c r="EE606" s="889"/>
      <c r="EF606" s="889"/>
      <c r="EG606" s="889"/>
      <c r="EH606" s="889"/>
      <c r="EI606" s="889"/>
      <c r="EJ606" s="889"/>
      <c r="EK606" s="887"/>
      <c r="EL606" s="887"/>
      <c r="EM606" s="887"/>
      <c r="EN606" s="742"/>
    </row>
    <row r="607" spans="2:144" ht="12" customHeight="1">
      <c r="B607" s="638"/>
      <c r="C607" s="297" t="s">
        <v>580</v>
      </c>
      <c r="D607" s="297"/>
      <c r="E607" s="297"/>
      <c r="F607" s="297"/>
      <c r="G607" s="298"/>
      <c r="H607" s="297"/>
      <c r="I607" s="298"/>
      <c r="J607" s="297"/>
      <c r="K607" s="297"/>
      <c r="L607" s="39"/>
      <c r="M607" s="39"/>
      <c r="N607" s="77"/>
      <c r="O607" s="299"/>
      <c r="P607" s="300"/>
      <c r="Q607" s="77"/>
      <c r="R607" s="77"/>
      <c r="S607" s="77"/>
      <c r="T607" s="77"/>
      <c r="V607" s="301"/>
      <c r="W607" s="301"/>
      <c r="AE607" s="301"/>
      <c r="AF607" s="301"/>
      <c r="AJ607" s="301"/>
      <c r="AK607" s="301"/>
      <c r="AL607" s="301"/>
      <c r="AM607" s="301"/>
      <c r="AN607" s="301"/>
      <c r="AO607" s="301"/>
      <c r="AR607" s="301"/>
      <c r="AS607" s="301"/>
      <c r="AT607" s="301"/>
      <c r="AU607" s="301"/>
      <c r="AV607" s="301"/>
      <c r="AW607" s="301"/>
      <c r="BB607" s="301"/>
      <c r="BC607" s="301"/>
      <c r="BD607" s="301"/>
      <c r="BE607" s="301"/>
      <c r="BF607" s="301"/>
      <c r="BG607" s="301"/>
      <c r="BH607" s="301"/>
      <c r="BK607" s="302"/>
      <c r="BL607" s="302"/>
      <c r="BM607" s="302"/>
      <c r="BN607" s="302"/>
      <c r="BO607" s="302"/>
      <c r="BQ607" s="302"/>
      <c r="BR607" s="302"/>
      <c r="BS607" s="302"/>
      <c r="BT607" s="302"/>
      <c r="BY607" s="302"/>
      <c r="BZ607" s="302"/>
      <c r="CA607" s="302"/>
      <c r="CJ607" s="302"/>
      <c r="CK607" s="302"/>
      <c r="CL607" s="302"/>
      <c r="CP607" s="302"/>
      <c r="CQ607" s="302"/>
      <c r="CR607" s="302"/>
      <c r="CS607" s="302"/>
      <c r="CT607" s="302"/>
      <c r="CU607" s="302"/>
      <c r="CV607" s="302"/>
      <c r="CW607" s="302"/>
      <c r="CX607" s="302"/>
      <c r="DE607" s="302"/>
      <c r="DF607" s="302"/>
      <c r="DG607" s="302"/>
      <c r="DH607" s="302"/>
      <c r="DI607" s="302"/>
      <c r="DJ607" s="302"/>
      <c r="DK607" s="302"/>
      <c r="DL607" s="302"/>
      <c r="DM607" s="302"/>
      <c r="DN607" s="302"/>
      <c r="DO607" s="302"/>
      <c r="DP607" s="302"/>
      <c r="DQ607" s="302"/>
      <c r="DU607" s="302"/>
      <c r="DV607" s="302"/>
      <c r="DW607" s="302"/>
      <c r="DX607" s="302"/>
      <c r="DY607" s="302"/>
      <c r="DZ607" s="302"/>
      <c r="EA607" s="302"/>
      <c r="ED607" s="302"/>
      <c r="EE607" s="302"/>
      <c r="EF607" s="302"/>
      <c r="EG607" s="302"/>
      <c r="EH607" s="302"/>
      <c r="EI607" s="302"/>
      <c r="EJ607" s="302"/>
      <c r="EK607" s="302"/>
      <c r="EL607" s="302"/>
      <c r="EM607" s="302"/>
      <c r="EN607" s="742"/>
    </row>
    <row r="608" spans="2:144" ht="33" customHeight="1">
      <c r="B608" s="638"/>
      <c r="C608" s="450" t="s">
        <v>575</v>
      </c>
      <c r="D608" s="303" t="s">
        <v>640</v>
      </c>
      <c r="E608" s="194" t="s">
        <v>301</v>
      </c>
      <c r="F608" s="194" t="s">
        <v>232</v>
      </c>
      <c r="G608" s="195" t="s">
        <v>231</v>
      </c>
      <c r="H608" s="196" t="s">
        <v>234</v>
      </c>
      <c r="I608" s="197" t="s">
        <v>179</v>
      </c>
      <c r="J608" s="196" t="s">
        <v>423</v>
      </c>
      <c r="K608" s="196" t="s">
        <v>259</v>
      </c>
      <c r="L608" s="516"/>
      <c r="M608" s="816"/>
      <c r="N608" s="869"/>
      <c r="O608" s="832" t="s">
        <v>236</v>
      </c>
      <c r="P608" s="832"/>
      <c r="Q608" s="834" t="s">
        <v>237</v>
      </c>
      <c r="R608" s="834" t="s">
        <v>238</v>
      </c>
      <c r="S608" s="835" t="s">
        <v>239</v>
      </c>
      <c r="T608" s="835" t="s">
        <v>240</v>
      </c>
      <c r="V608" s="141"/>
      <c r="W608" s="141"/>
      <c r="AE608" s="198"/>
      <c r="AF608" s="198"/>
      <c r="AJ608" s="198"/>
      <c r="AK608" s="198"/>
      <c r="AL608" s="198"/>
      <c r="AM608" s="198"/>
      <c r="AN608" s="198"/>
      <c r="AO608" s="198"/>
      <c r="AR608" s="198"/>
      <c r="AS608" s="198"/>
      <c r="AT608" s="198"/>
      <c r="AU608" s="198"/>
      <c r="AV608" s="198"/>
      <c r="AW608" s="198"/>
      <c r="BB608" s="198"/>
      <c r="BC608" s="198"/>
      <c r="BD608" s="198"/>
      <c r="BE608" s="198"/>
      <c r="BF608" s="198"/>
      <c r="BG608" s="198"/>
      <c r="BH608" s="198"/>
      <c r="BK608" s="831"/>
      <c r="BL608" s="831"/>
      <c r="BM608" s="831"/>
      <c r="BN608" s="831"/>
      <c r="BO608" s="831"/>
      <c r="BQ608" s="831"/>
      <c r="BR608" s="831"/>
      <c r="BS608" s="831"/>
      <c r="BT608" s="831"/>
      <c r="BY608" s="849"/>
      <c r="BZ608" s="849"/>
      <c r="CA608" s="849"/>
      <c r="CJ608" s="837"/>
      <c r="CK608" s="837"/>
      <c r="CL608" s="837"/>
      <c r="CP608" s="837"/>
      <c r="CQ608" s="837"/>
      <c r="CR608" s="837"/>
      <c r="CS608" s="837"/>
      <c r="CT608" s="837"/>
      <c r="CU608" s="837"/>
      <c r="CV608" s="837"/>
      <c r="CW608" s="837"/>
      <c r="CX608" s="837"/>
      <c r="DE608" s="837"/>
      <c r="DF608" s="837"/>
      <c r="DG608" s="837"/>
      <c r="DH608" s="837"/>
      <c r="DI608" s="837"/>
      <c r="DJ608" s="837"/>
      <c r="DK608" s="837"/>
      <c r="DL608" s="837"/>
      <c r="DM608" s="837"/>
      <c r="DN608" s="837"/>
      <c r="DO608" s="837"/>
      <c r="DP608" s="837"/>
      <c r="DQ608" s="813"/>
      <c r="DU608" s="836"/>
      <c r="DV608" s="836"/>
      <c r="DW608" s="836"/>
      <c r="DX608" s="836"/>
      <c r="DY608" s="836"/>
      <c r="DZ608" s="836"/>
      <c r="EA608" s="836"/>
      <c r="ED608" s="836"/>
      <c r="EE608" s="836"/>
      <c r="EF608" s="836"/>
      <c r="EG608" s="836"/>
      <c r="EH608" s="836"/>
      <c r="EI608" s="836"/>
      <c r="EJ608" s="836"/>
      <c r="EK608" s="836"/>
      <c r="EL608" s="836"/>
      <c r="EM608" s="836"/>
      <c r="EN608" s="742"/>
    </row>
    <row r="609" spans="2:144" ht="18" customHeight="1">
      <c r="B609" s="638"/>
      <c r="C609" s="535" t="s">
        <v>176</v>
      </c>
      <c r="D609" s="304"/>
      <c r="E609" s="194"/>
      <c r="F609" s="194"/>
      <c r="G609" s="195"/>
      <c r="H609" s="196"/>
      <c r="I609" s="197"/>
      <c r="J609" s="196"/>
      <c r="K609" s="196"/>
      <c r="L609" s="516"/>
      <c r="M609" s="816"/>
      <c r="N609" s="869"/>
      <c r="O609" s="832"/>
      <c r="P609" s="832"/>
      <c r="Q609" s="834"/>
      <c r="R609" s="834"/>
      <c r="S609" s="835"/>
      <c r="T609" s="835"/>
      <c r="V609" s="141"/>
      <c r="W609" s="141"/>
      <c r="AE609" s="198"/>
      <c r="AF609" s="198"/>
      <c r="AJ609" s="198"/>
      <c r="AK609" s="198"/>
      <c r="AL609" s="198"/>
      <c r="AM609" s="198"/>
      <c r="AN609" s="198"/>
      <c r="AO609" s="198"/>
      <c r="AR609" s="198"/>
      <c r="AS609" s="198"/>
      <c r="AT609" s="198"/>
      <c r="AU609" s="198"/>
      <c r="AV609" s="198"/>
      <c r="AW609" s="198"/>
      <c r="BB609" s="198"/>
      <c r="BC609" s="198"/>
      <c r="BD609" s="198"/>
      <c r="BE609" s="198"/>
      <c r="BF609" s="198"/>
      <c r="BG609" s="198"/>
      <c r="BH609" s="198"/>
      <c r="BK609" s="831"/>
      <c r="BL609" s="831"/>
      <c r="BM609" s="831"/>
      <c r="BN609" s="831"/>
      <c r="BO609" s="831"/>
      <c r="BQ609" s="831"/>
      <c r="BR609" s="831"/>
      <c r="BS609" s="831"/>
      <c r="BT609" s="831"/>
      <c r="BY609" s="849"/>
      <c r="BZ609" s="849"/>
      <c r="CA609" s="849"/>
      <c r="CJ609" s="837"/>
      <c r="CK609" s="837"/>
      <c r="CL609" s="837"/>
      <c r="CP609" s="837"/>
      <c r="CQ609" s="837"/>
      <c r="CR609" s="837"/>
      <c r="CS609" s="837"/>
      <c r="CT609" s="837"/>
      <c r="CU609" s="837"/>
      <c r="CV609" s="837"/>
      <c r="CW609" s="837"/>
      <c r="CX609" s="837"/>
      <c r="DE609" s="837"/>
      <c r="DF609" s="837"/>
      <c r="DG609" s="837"/>
      <c r="DH609" s="837"/>
      <c r="DI609" s="837"/>
      <c r="DJ609" s="837"/>
      <c r="DK609" s="837"/>
      <c r="DL609" s="837"/>
      <c r="DM609" s="837"/>
      <c r="DN609" s="837"/>
      <c r="DO609" s="837"/>
      <c r="DP609" s="837"/>
      <c r="DQ609" s="813"/>
      <c r="DU609" s="836"/>
      <c r="DV609" s="836"/>
      <c r="DW609" s="836"/>
      <c r="DX609" s="836"/>
      <c r="DY609" s="836"/>
      <c r="DZ609" s="836"/>
      <c r="EA609" s="836"/>
      <c r="ED609" s="836"/>
      <c r="EE609" s="836"/>
      <c r="EF609" s="836"/>
      <c r="EG609" s="836"/>
      <c r="EH609" s="836"/>
      <c r="EI609" s="836"/>
      <c r="EJ609" s="836"/>
      <c r="EK609" s="836"/>
      <c r="EL609" s="836"/>
      <c r="EM609" s="836"/>
      <c r="EN609" s="742"/>
    </row>
    <row r="610" spans="2:144" ht="12" customHeight="1">
      <c r="B610" s="638"/>
      <c r="C610" s="88" t="s">
        <v>641</v>
      </c>
      <c r="D610" s="88"/>
      <c r="E610" s="88"/>
      <c r="F610" s="88"/>
      <c r="G610" s="305"/>
      <c r="H610" s="88"/>
      <c r="I610" s="305"/>
      <c r="J610" s="88"/>
      <c r="K610" s="88"/>
      <c r="L610" s="520"/>
      <c r="M610" s="903"/>
      <c r="N610" s="904"/>
      <c r="O610" s="832"/>
      <c r="P610" s="832"/>
      <c r="Q610" s="834"/>
      <c r="R610" s="834"/>
      <c r="S610" s="838"/>
      <c r="T610" s="838"/>
      <c r="V610" s="306"/>
      <c r="W610" s="306"/>
      <c r="AE610" s="306"/>
      <c r="AF610" s="306"/>
      <c r="AJ610" s="306"/>
      <c r="AK610" s="306"/>
      <c r="AL610" s="306"/>
      <c r="AM610" s="306"/>
      <c r="AN610" s="306"/>
      <c r="AO610" s="306"/>
      <c r="AR610" s="306"/>
      <c r="AS610" s="306"/>
      <c r="AT610" s="306"/>
      <c r="AU610" s="306"/>
      <c r="AV610" s="306"/>
      <c r="AW610" s="306"/>
      <c r="BB610" s="306"/>
      <c r="BC610" s="306"/>
      <c r="BD610" s="306"/>
      <c r="BE610" s="306"/>
      <c r="BF610" s="306"/>
      <c r="BG610" s="306"/>
      <c r="BH610" s="306"/>
      <c r="BK610" s="831"/>
      <c r="BL610" s="831"/>
      <c r="BM610" s="831"/>
      <c r="BN610" s="831"/>
      <c r="BO610" s="831"/>
      <c r="BQ610" s="831"/>
      <c r="BR610" s="831"/>
      <c r="BS610" s="831"/>
      <c r="BT610" s="831"/>
      <c r="BY610" s="849"/>
      <c r="BZ610" s="849"/>
      <c r="CA610" s="849"/>
      <c r="CJ610" s="837"/>
      <c r="CK610" s="837"/>
      <c r="CL610" s="837"/>
      <c r="CP610" s="837"/>
      <c r="CQ610" s="837"/>
      <c r="CR610" s="837"/>
      <c r="CS610" s="837"/>
      <c r="CT610" s="837"/>
      <c r="CU610" s="837"/>
      <c r="CV610" s="837"/>
      <c r="CW610" s="837"/>
      <c r="CX610" s="837"/>
      <c r="DE610" s="837"/>
      <c r="DF610" s="837"/>
      <c r="DG610" s="837"/>
      <c r="DH610" s="837"/>
      <c r="DI610" s="837"/>
      <c r="DJ610" s="837"/>
      <c r="DK610" s="837"/>
      <c r="DL610" s="837"/>
      <c r="DM610" s="837"/>
      <c r="DN610" s="837"/>
      <c r="DO610" s="837"/>
      <c r="DP610" s="837"/>
      <c r="DQ610" s="813"/>
      <c r="DU610" s="836"/>
      <c r="DV610" s="836"/>
      <c r="DW610" s="836"/>
      <c r="DX610" s="836"/>
      <c r="DY610" s="836"/>
      <c r="DZ610" s="836"/>
      <c r="EA610" s="836"/>
      <c r="ED610" s="836"/>
      <c r="EE610" s="836"/>
      <c r="EF610" s="836"/>
      <c r="EG610" s="836"/>
      <c r="EH610" s="836"/>
      <c r="EI610" s="836"/>
      <c r="EJ610" s="836"/>
      <c r="EK610" s="836"/>
      <c r="EL610" s="836"/>
      <c r="EM610" s="836"/>
      <c r="EN610" s="742"/>
    </row>
    <row r="611" spans="2:144" ht="18.75" customHeight="1">
      <c r="B611" s="638"/>
      <c r="C611" s="464" t="s">
        <v>680</v>
      </c>
      <c r="D611" s="77"/>
      <c r="E611" s="77"/>
      <c r="F611" s="77"/>
      <c r="G611" s="78"/>
      <c r="H611" s="77"/>
      <c r="I611" s="78"/>
      <c r="J611" s="77"/>
      <c r="K611" s="77"/>
      <c r="L611" s="520"/>
      <c r="M611" s="903"/>
      <c r="N611" s="904"/>
      <c r="O611" s="832"/>
      <c r="P611" s="832"/>
      <c r="Q611" s="834"/>
      <c r="R611" s="834"/>
      <c r="S611" s="838"/>
      <c r="T611" s="838"/>
      <c r="V611" s="302"/>
      <c r="W611" s="302"/>
      <c r="AE611" s="302"/>
      <c r="AF611" s="302"/>
      <c r="AJ611" s="302"/>
      <c r="AK611" s="302"/>
      <c r="AL611" s="302"/>
      <c r="AM611" s="302"/>
      <c r="AN611" s="302"/>
      <c r="AO611" s="302"/>
      <c r="AR611" s="302"/>
      <c r="AS611" s="302"/>
      <c r="AT611" s="302"/>
      <c r="AU611" s="302"/>
      <c r="AV611" s="302"/>
      <c r="AW611" s="302"/>
      <c r="BB611" s="302"/>
      <c r="BC611" s="302"/>
      <c r="BD611" s="302"/>
      <c r="BE611" s="302"/>
      <c r="BF611" s="302"/>
      <c r="BG611" s="302"/>
      <c r="BH611" s="302"/>
      <c r="BK611" s="831"/>
      <c r="BL611" s="831"/>
      <c r="BM611" s="831"/>
      <c r="BN611" s="831"/>
      <c r="BO611" s="831"/>
      <c r="BQ611" s="831"/>
      <c r="BR611" s="831"/>
      <c r="BS611" s="831"/>
      <c r="BT611" s="831"/>
      <c r="BY611" s="849"/>
      <c r="BZ611" s="849"/>
      <c r="CA611" s="849"/>
      <c r="CJ611" s="837"/>
      <c r="CK611" s="837"/>
      <c r="CL611" s="837"/>
      <c r="CP611" s="837"/>
      <c r="CQ611" s="837"/>
      <c r="CR611" s="837"/>
      <c r="CS611" s="837"/>
      <c r="CT611" s="837"/>
      <c r="CU611" s="837"/>
      <c r="CV611" s="837"/>
      <c r="CW611" s="837"/>
      <c r="CX611" s="837"/>
      <c r="DE611" s="837"/>
      <c r="DF611" s="837"/>
      <c r="DG611" s="837"/>
      <c r="DH611" s="837"/>
      <c r="DI611" s="837"/>
      <c r="DJ611" s="837"/>
      <c r="DK611" s="837"/>
      <c r="DL611" s="837"/>
      <c r="DM611" s="837"/>
      <c r="DN611" s="837"/>
      <c r="DO611" s="837"/>
      <c r="DP611" s="837"/>
      <c r="DQ611" s="813"/>
      <c r="DU611" s="836"/>
      <c r="DV611" s="836"/>
      <c r="DW611" s="836"/>
      <c r="DX611" s="836"/>
      <c r="DY611" s="836"/>
      <c r="DZ611" s="836"/>
      <c r="EA611" s="836"/>
      <c r="ED611" s="836"/>
      <c r="EE611" s="836"/>
      <c r="EF611" s="836"/>
      <c r="EG611" s="836"/>
      <c r="EH611" s="836"/>
      <c r="EI611" s="836"/>
      <c r="EJ611" s="836"/>
      <c r="EK611" s="836"/>
      <c r="EL611" s="836"/>
      <c r="EM611" s="836"/>
      <c r="EN611" s="742"/>
    </row>
    <row r="612" spans="2:144" ht="12" customHeight="1">
      <c r="B612" s="638"/>
      <c r="C612" s="64">
        <v>264</v>
      </c>
      <c r="D612" s="41" t="s">
        <v>590</v>
      </c>
      <c r="E612" s="42">
        <v>9</v>
      </c>
      <c r="F612" s="66">
        <v>0.07</v>
      </c>
      <c r="G612" s="44">
        <v>2.64</v>
      </c>
      <c r="H612" s="45">
        <v>18</v>
      </c>
      <c r="I612" s="46">
        <f>F612*G612</f>
        <v>0.18480000000000002</v>
      </c>
      <c r="J612" s="47">
        <f>K612/G612</f>
        <v>7.196969696969696</v>
      </c>
      <c r="K612" s="855">
        <v>19</v>
      </c>
      <c r="L612" s="514"/>
      <c r="M612" s="797"/>
      <c r="N612" s="798" t="s">
        <v>180</v>
      </c>
      <c r="O612" s="799">
        <f>I612*M612</f>
        <v>0</v>
      </c>
      <c r="P612" s="905" t="s">
        <v>445</v>
      </c>
      <c r="Q612" s="844">
        <f>ROUNDUP((S612*(euro)),-2)</f>
        <v>0</v>
      </c>
      <c r="R612" s="845">
        <f>Q612*(1.25)</f>
        <v>0</v>
      </c>
      <c r="S612" s="846">
        <f>ROUNDUP((K612*M612),0)</f>
        <v>0</v>
      </c>
      <c r="T612" s="804">
        <f>ROUNDUP((S612*1.25),0)</f>
        <v>0</v>
      </c>
      <c r="U612" s="49">
        <f>H612*M612</f>
        <v>0</v>
      </c>
      <c r="V612" s="219"/>
      <c r="W612" s="219"/>
      <c r="AE612" s="188"/>
      <c r="AF612" s="188"/>
      <c r="AJ612" s="187"/>
      <c r="AK612" s="187"/>
      <c r="AL612" s="187"/>
      <c r="AM612" s="187"/>
      <c r="AN612" s="187"/>
      <c r="AO612" s="187"/>
      <c r="AR612" s="189"/>
      <c r="AS612" s="189"/>
      <c r="AT612" s="189"/>
      <c r="AU612" s="189"/>
      <c r="AV612" s="189"/>
      <c r="AW612" s="189"/>
      <c r="BB612" s="856"/>
      <c r="BC612" s="856"/>
      <c r="BD612" s="856"/>
      <c r="BE612" s="856"/>
      <c r="BF612" s="856"/>
      <c r="BG612" s="856"/>
      <c r="BH612" s="856"/>
      <c r="BK612" s="812"/>
      <c r="BL612" s="812"/>
      <c r="BM612" s="812"/>
      <c r="BN612" s="812"/>
      <c r="BO612" s="812"/>
      <c r="BQ612" s="813"/>
      <c r="BR612" s="813"/>
      <c r="BS612" s="813"/>
      <c r="BT612" s="813"/>
      <c r="BY612" s="850"/>
      <c r="BZ612" s="850"/>
      <c r="CA612" s="850"/>
      <c r="CJ612" s="814"/>
      <c r="CK612" s="814"/>
      <c r="CL612" s="814"/>
      <c r="CP612" s="814"/>
      <c r="CQ612" s="814"/>
      <c r="CR612" s="814"/>
      <c r="CS612" s="814"/>
      <c r="CT612" s="814"/>
      <c r="CU612" s="814"/>
      <c r="CV612" s="814"/>
      <c r="CW612" s="814"/>
      <c r="CX612" s="815"/>
      <c r="DE612" s="807"/>
      <c r="DF612" s="807"/>
      <c r="DG612" s="807"/>
      <c r="DH612" s="807"/>
      <c r="DI612" s="807"/>
      <c r="DJ612" s="807"/>
      <c r="DK612" s="807"/>
      <c r="DL612" s="807"/>
      <c r="DM612" s="807"/>
      <c r="DN612" s="807"/>
      <c r="DO612" s="807"/>
      <c r="DP612" s="807"/>
      <c r="DQ612" s="808"/>
      <c r="DU612" s="809"/>
      <c r="DV612" s="809"/>
      <c r="DW612" s="809"/>
      <c r="DX612" s="809"/>
      <c r="DY612" s="809"/>
      <c r="DZ612" s="809"/>
      <c r="EA612" s="809"/>
      <c r="ED612" s="810"/>
      <c r="EE612" s="810"/>
      <c r="EF612" s="810"/>
      <c r="EG612" s="810"/>
      <c r="EH612" s="810"/>
      <c r="EI612" s="810"/>
      <c r="EJ612" s="810"/>
      <c r="EK612" s="810"/>
      <c r="EL612" s="810"/>
      <c r="EM612" s="810"/>
      <c r="EN612" s="742"/>
    </row>
    <row r="613" spans="2:144" ht="12" customHeight="1">
      <c r="B613" s="638"/>
      <c r="C613" s="64">
        <v>330</v>
      </c>
      <c r="D613" s="41" t="s">
        <v>591</v>
      </c>
      <c r="E613" s="42">
        <v>9</v>
      </c>
      <c r="F613" s="66">
        <v>0.07</v>
      </c>
      <c r="G613" s="44">
        <v>3.3</v>
      </c>
      <c r="H613" s="45">
        <v>22</v>
      </c>
      <c r="I613" s="46">
        <f>F613*G613</f>
        <v>0.231</v>
      </c>
      <c r="J613" s="47">
        <f>K613/G613</f>
        <v>6.96969696969697</v>
      </c>
      <c r="K613" s="855">
        <v>23</v>
      </c>
      <c r="L613" s="514"/>
      <c r="M613" s="797"/>
      <c r="N613" s="798" t="s">
        <v>180</v>
      </c>
      <c r="O613" s="799">
        <f>I613*M613</f>
        <v>0</v>
      </c>
      <c r="P613" s="905" t="s">
        <v>448</v>
      </c>
      <c r="Q613" s="844">
        <f>ROUNDUP((S613*(euro)),-2)</f>
        <v>0</v>
      </c>
      <c r="R613" s="845">
        <f>Q613*(1.25)</f>
        <v>0</v>
      </c>
      <c r="S613" s="846">
        <f>ROUNDUP((K613*M613),0)</f>
        <v>0</v>
      </c>
      <c r="T613" s="804">
        <f>ROUNDUP((S613*1.25),0)</f>
        <v>0</v>
      </c>
      <c r="U613" s="49">
        <f>H613*M613</f>
        <v>0</v>
      </c>
      <c r="V613" s="219"/>
      <c r="W613" s="219"/>
      <c r="AE613" s="188"/>
      <c r="AF613" s="188"/>
      <c r="AJ613" s="187"/>
      <c r="AK613" s="187"/>
      <c r="AL613" s="187"/>
      <c r="AM613" s="187"/>
      <c r="AN613" s="187"/>
      <c r="AO613" s="187"/>
      <c r="AR613" s="189"/>
      <c r="AS613" s="189"/>
      <c r="AT613" s="189"/>
      <c r="AU613" s="189"/>
      <c r="AV613" s="189"/>
      <c r="AW613" s="189"/>
      <c r="BB613" s="856"/>
      <c r="BC613" s="856"/>
      <c r="BD613" s="856"/>
      <c r="BE613" s="856"/>
      <c r="BF613" s="856"/>
      <c r="BG613" s="856"/>
      <c r="BH613" s="856"/>
      <c r="BK613" s="812"/>
      <c r="BL613" s="812"/>
      <c r="BM613" s="812"/>
      <c r="BN613" s="812"/>
      <c r="BO613" s="812"/>
      <c r="BQ613" s="813"/>
      <c r="BR613" s="813"/>
      <c r="BS613" s="813"/>
      <c r="BT613" s="813"/>
      <c r="BY613" s="850"/>
      <c r="BZ613" s="850"/>
      <c r="CA613" s="850"/>
      <c r="CJ613" s="814"/>
      <c r="CK613" s="814"/>
      <c r="CL613" s="814"/>
      <c r="CP613" s="814"/>
      <c r="CQ613" s="814"/>
      <c r="CR613" s="814"/>
      <c r="CS613" s="814"/>
      <c r="CT613" s="814"/>
      <c r="CU613" s="814"/>
      <c r="CV613" s="814"/>
      <c r="CW613" s="814"/>
      <c r="CX613" s="815"/>
      <c r="DE613" s="807"/>
      <c r="DF613" s="807"/>
      <c r="DG613" s="807"/>
      <c r="DH613" s="807"/>
      <c r="DI613" s="807"/>
      <c r="DJ613" s="807"/>
      <c r="DK613" s="807"/>
      <c r="DL613" s="807"/>
      <c r="DM613" s="807"/>
      <c r="DN613" s="807"/>
      <c r="DO613" s="807"/>
      <c r="DP613" s="807"/>
      <c r="DQ613" s="808"/>
      <c r="DU613" s="809"/>
      <c r="DV613" s="809"/>
      <c r="DW613" s="809"/>
      <c r="DX613" s="809"/>
      <c r="DY613" s="809"/>
      <c r="DZ613" s="809"/>
      <c r="EA613" s="809"/>
      <c r="ED613" s="810"/>
      <c r="EE613" s="810"/>
      <c r="EF613" s="810"/>
      <c r="EG613" s="810"/>
      <c r="EH613" s="810"/>
      <c r="EI613" s="810"/>
      <c r="EJ613" s="810"/>
      <c r="EK613" s="810"/>
      <c r="EL613" s="810"/>
      <c r="EM613" s="810"/>
      <c r="EN613" s="742"/>
    </row>
    <row r="614" spans="2:144" ht="12" customHeight="1">
      <c r="B614" s="638"/>
      <c r="C614" s="64">
        <v>396</v>
      </c>
      <c r="D614" s="41" t="s">
        <v>592</v>
      </c>
      <c r="E614" s="42">
        <v>9</v>
      </c>
      <c r="F614" s="66">
        <v>0.07</v>
      </c>
      <c r="G614" s="44">
        <v>3.96</v>
      </c>
      <c r="H614" s="45">
        <v>27</v>
      </c>
      <c r="I614" s="46">
        <f>F614*G614</f>
        <v>0.2772</v>
      </c>
      <c r="J614" s="47">
        <f>K614/G614</f>
        <v>6.565656565656566</v>
      </c>
      <c r="K614" s="855">
        <v>26</v>
      </c>
      <c r="L614" s="514"/>
      <c r="M614" s="797"/>
      <c r="N614" s="798" t="s">
        <v>180</v>
      </c>
      <c r="O614" s="799">
        <f>I614*M614</f>
        <v>0</v>
      </c>
      <c r="P614" s="905" t="s">
        <v>445</v>
      </c>
      <c r="Q614" s="844">
        <f>ROUNDUP((S614*(euro)),-2)</f>
        <v>0</v>
      </c>
      <c r="R614" s="845">
        <f>Q614*(1.25)</f>
        <v>0</v>
      </c>
      <c r="S614" s="846">
        <f>ROUNDUP((K614*M614),0)</f>
        <v>0</v>
      </c>
      <c r="T614" s="804">
        <f>ROUNDUP((S614*1.25),0)</f>
        <v>0</v>
      </c>
      <c r="U614" s="49">
        <f>H614*M614</f>
        <v>0</v>
      </c>
      <c r="V614" s="219"/>
      <c r="W614" s="219"/>
      <c r="AE614" s="188"/>
      <c r="AF614" s="188"/>
      <c r="AJ614" s="187"/>
      <c r="AK614" s="187"/>
      <c r="AL614" s="187"/>
      <c r="AM614" s="187"/>
      <c r="AN614" s="187"/>
      <c r="AO614" s="187"/>
      <c r="AR614" s="189"/>
      <c r="AS614" s="189"/>
      <c r="AT614" s="189"/>
      <c r="AU614" s="189"/>
      <c r="AV614" s="189"/>
      <c r="AW614" s="189"/>
      <c r="BB614" s="856"/>
      <c r="BC614" s="856"/>
      <c r="BD614" s="856"/>
      <c r="BE614" s="856"/>
      <c r="BF614" s="856"/>
      <c r="BG614" s="856"/>
      <c r="BH614" s="856"/>
      <c r="BK614" s="812"/>
      <c r="BL614" s="812"/>
      <c r="BM614" s="812"/>
      <c r="BN614" s="812"/>
      <c r="BO614" s="812"/>
      <c r="BQ614" s="813"/>
      <c r="BR614" s="813"/>
      <c r="BS614" s="813"/>
      <c r="BT614" s="813"/>
      <c r="BY614" s="850"/>
      <c r="BZ614" s="850"/>
      <c r="CA614" s="850"/>
      <c r="CJ614" s="814"/>
      <c r="CK614" s="814"/>
      <c r="CL614" s="814"/>
      <c r="CP614" s="814"/>
      <c r="CQ614" s="814"/>
      <c r="CR614" s="814"/>
      <c r="CS614" s="814"/>
      <c r="CT614" s="814"/>
      <c r="CU614" s="814"/>
      <c r="CV614" s="814"/>
      <c r="CW614" s="814"/>
      <c r="CX614" s="815"/>
      <c r="DE614" s="807"/>
      <c r="DF614" s="807"/>
      <c r="DG614" s="807"/>
      <c r="DH614" s="807"/>
      <c r="DI614" s="807"/>
      <c r="DJ614" s="807"/>
      <c r="DK614" s="807"/>
      <c r="DL614" s="807"/>
      <c r="DM614" s="807"/>
      <c r="DN614" s="807"/>
      <c r="DO614" s="807"/>
      <c r="DP614" s="807"/>
      <c r="DQ614" s="808"/>
      <c r="DU614" s="809"/>
      <c r="DV614" s="809"/>
      <c r="DW614" s="809"/>
      <c r="DX614" s="809"/>
      <c r="DY614" s="809"/>
      <c r="DZ614" s="809"/>
      <c r="EA614" s="809"/>
      <c r="ED614" s="810"/>
      <c r="EE614" s="810"/>
      <c r="EF614" s="810"/>
      <c r="EG614" s="810"/>
      <c r="EH614" s="810"/>
      <c r="EI614" s="810"/>
      <c r="EJ614" s="810"/>
      <c r="EK614" s="810"/>
      <c r="EL614" s="810"/>
      <c r="EM614" s="810"/>
      <c r="EN614" s="742"/>
    </row>
    <row r="615" spans="1:144" ht="12" customHeight="1">
      <c r="A615" s="564" t="s">
        <v>721</v>
      </c>
      <c r="B615" s="638"/>
      <c r="C615" s="64"/>
      <c r="D615" s="41"/>
      <c r="E615" s="42"/>
      <c r="F615" s="66"/>
      <c r="G615" s="44"/>
      <c r="H615" s="45"/>
      <c r="I615" s="512"/>
      <c r="J615" s="736" t="s">
        <v>720</v>
      </c>
      <c r="K615" s="512"/>
      <c r="L615" s="517"/>
      <c r="M615" s="851"/>
      <c r="N615" s="798"/>
      <c r="O615" s="1090">
        <f>SUM(O612:O614)</f>
        <v>0</v>
      </c>
      <c r="P615" s="905"/>
      <c r="Q615" s="840"/>
      <c r="R615" s="802"/>
      <c r="S615" s="841"/>
      <c r="T615" s="804"/>
      <c r="V615" s="219"/>
      <c r="W615" s="219"/>
      <c r="AE615" s="188"/>
      <c r="AF615" s="188"/>
      <c r="AJ615" s="187"/>
      <c r="AK615" s="187"/>
      <c r="AL615" s="187"/>
      <c r="AM615" s="187"/>
      <c r="AN615" s="187"/>
      <c r="AO615" s="187"/>
      <c r="AR615" s="189"/>
      <c r="AS615" s="189"/>
      <c r="AT615" s="189"/>
      <c r="AU615" s="189"/>
      <c r="AV615" s="189"/>
      <c r="AW615" s="189"/>
      <c r="BB615" s="856"/>
      <c r="BC615" s="856"/>
      <c r="BD615" s="856"/>
      <c r="BE615" s="856"/>
      <c r="BF615" s="856"/>
      <c r="BG615" s="856"/>
      <c r="BH615" s="856"/>
      <c r="BK615" s="812"/>
      <c r="BL615" s="812"/>
      <c r="BM615" s="812"/>
      <c r="BN615" s="812"/>
      <c r="BO615" s="812"/>
      <c r="BQ615" s="813"/>
      <c r="BR615" s="813"/>
      <c r="BS615" s="813"/>
      <c r="BT615" s="813"/>
      <c r="BY615" s="850"/>
      <c r="BZ615" s="850"/>
      <c r="CA615" s="850"/>
      <c r="CJ615" s="814"/>
      <c r="CK615" s="814"/>
      <c r="CL615" s="814"/>
      <c r="CP615" s="814"/>
      <c r="CQ615" s="814"/>
      <c r="CR615" s="814"/>
      <c r="CS615" s="814"/>
      <c r="CT615" s="814"/>
      <c r="CU615" s="814"/>
      <c r="CV615" s="814"/>
      <c r="CW615" s="814"/>
      <c r="CX615" s="815"/>
      <c r="DE615" s="807"/>
      <c r="DF615" s="807"/>
      <c r="DG615" s="807"/>
      <c r="DH615" s="807"/>
      <c r="DI615" s="807"/>
      <c r="DJ615" s="807"/>
      <c r="DK615" s="807"/>
      <c r="DL615" s="807"/>
      <c r="DM615" s="807"/>
      <c r="DN615" s="807"/>
      <c r="DO615" s="807"/>
      <c r="DP615" s="807"/>
      <c r="DQ615" s="808"/>
      <c r="DU615" s="809"/>
      <c r="DV615" s="809"/>
      <c r="DW615" s="809"/>
      <c r="DX615" s="809"/>
      <c r="DY615" s="809"/>
      <c r="DZ615" s="809"/>
      <c r="EA615" s="809"/>
      <c r="ED615" s="810"/>
      <c r="EE615" s="810"/>
      <c r="EF615" s="810"/>
      <c r="EG615" s="810"/>
      <c r="EH615" s="810"/>
      <c r="EI615" s="810"/>
      <c r="EJ615" s="810"/>
      <c r="EK615" s="810"/>
      <c r="EL615" s="810"/>
      <c r="EM615" s="810"/>
      <c r="EN615" s="742"/>
    </row>
    <row r="616" spans="2:144" ht="12" customHeight="1">
      <c r="B616" s="638"/>
      <c r="C616" s="88" t="s">
        <v>641</v>
      </c>
      <c r="D616" s="88"/>
      <c r="E616" s="88"/>
      <c r="F616" s="88"/>
      <c r="G616" s="305"/>
      <c r="H616" s="88"/>
      <c r="I616" s="305"/>
      <c r="J616" s="88"/>
      <c r="K616" s="88"/>
      <c r="L616" s="520"/>
      <c r="M616" s="903"/>
      <c r="N616" s="904"/>
      <c r="O616" s="832"/>
      <c r="P616" s="832"/>
      <c r="Q616" s="834"/>
      <c r="R616" s="834"/>
      <c r="S616" s="838"/>
      <c r="T616" s="838"/>
      <c r="V616" s="306"/>
      <c r="W616" s="306"/>
      <c r="AE616" s="306"/>
      <c r="AF616" s="306"/>
      <c r="AJ616" s="306"/>
      <c r="AK616" s="306"/>
      <c r="AL616" s="306"/>
      <c r="AM616" s="306"/>
      <c r="AN616" s="306"/>
      <c r="AO616" s="306"/>
      <c r="AR616" s="306"/>
      <c r="AS616" s="306"/>
      <c r="AT616" s="306"/>
      <c r="AU616" s="306"/>
      <c r="AV616" s="306"/>
      <c r="AW616" s="306"/>
      <c r="BB616" s="306"/>
      <c r="BC616" s="306"/>
      <c r="BD616" s="306"/>
      <c r="BE616" s="306"/>
      <c r="BF616" s="306"/>
      <c r="BG616" s="306"/>
      <c r="BH616" s="306"/>
      <c r="BK616" s="831"/>
      <c r="BL616" s="831"/>
      <c r="BM616" s="831"/>
      <c r="BN616" s="831"/>
      <c r="BO616" s="831"/>
      <c r="BQ616" s="831"/>
      <c r="BR616" s="831"/>
      <c r="BS616" s="831"/>
      <c r="BT616" s="831"/>
      <c r="BY616" s="849"/>
      <c r="BZ616" s="849"/>
      <c r="CA616" s="849"/>
      <c r="CJ616" s="837"/>
      <c r="CK616" s="837"/>
      <c r="CL616" s="837"/>
      <c r="CP616" s="837"/>
      <c r="CQ616" s="837"/>
      <c r="CR616" s="837"/>
      <c r="CS616" s="837"/>
      <c r="CT616" s="837"/>
      <c r="CU616" s="837"/>
      <c r="CV616" s="837"/>
      <c r="CW616" s="837"/>
      <c r="CX616" s="837"/>
      <c r="DE616" s="837"/>
      <c r="DF616" s="837"/>
      <c r="DG616" s="837"/>
      <c r="DH616" s="837"/>
      <c r="DI616" s="837"/>
      <c r="DJ616" s="837"/>
      <c r="DK616" s="837"/>
      <c r="DL616" s="837"/>
      <c r="DM616" s="837"/>
      <c r="DN616" s="837"/>
      <c r="DO616" s="837"/>
      <c r="DP616" s="837"/>
      <c r="DQ616" s="813"/>
      <c r="DU616" s="836"/>
      <c r="DV616" s="836"/>
      <c r="DW616" s="836"/>
      <c r="DX616" s="836"/>
      <c r="DY616" s="836"/>
      <c r="DZ616" s="836"/>
      <c r="EA616" s="836"/>
      <c r="ED616" s="836"/>
      <c r="EE616" s="836"/>
      <c r="EF616" s="836"/>
      <c r="EG616" s="836"/>
      <c r="EH616" s="836"/>
      <c r="EI616" s="836"/>
      <c r="EJ616" s="836"/>
      <c r="EK616" s="836"/>
      <c r="EL616" s="836"/>
      <c r="EM616" s="836"/>
      <c r="EN616" s="742"/>
    </row>
    <row r="617" spans="2:144" ht="12" customHeight="1">
      <c r="B617" s="638"/>
      <c r="C617" s="464" t="s">
        <v>680</v>
      </c>
      <c r="D617" s="77"/>
      <c r="E617" s="77"/>
      <c r="F617" s="77"/>
      <c r="G617" s="78"/>
      <c r="H617" s="77"/>
      <c r="I617" s="78"/>
      <c r="J617" s="77"/>
      <c r="K617" s="77"/>
      <c r="L617" s="519"/>
      <c r="M617" s="902"/>
      <c r="N617" s="906"/>
      <c r="O617" s="879"/>
      <c r="P617" s="905"/>
      <c r="Q617" s="880"/>
      <c r="R617" s="881"/>
      <c r="S617" s="882"/>
      <c r="T617" s="883"/>
      <c r="V617" s="302"/>
      <c r="W617" s="302"/>
      <c r="AE617" s="302"/>
      <c r="AF617" s="302"/>
      <c r="AJ617" s="302"/>
      <c r="AK617" s="302"/>
      <c r="AL617" s="302"/>
      <c r="AM617" s="302"/>
      <c r="AN617" s="302"/>
      <c r="AO617" s="302"/>
      <c r="AR617" s="302"/>
      <c r="AS617" s="302"/>
      <c r="AT617" s="302"/>
      <c r="AU617" s="302"/>
      <c r="AV617" s="302"/>
      <c r="AW617" s="302"/>
      <c r="BB617" s="302"/>
      <c r="BC617" s="302"/>
      <c r="BD617" s="302"/>
      <c r="BE617" s="302"/>
      <c r="BF617" s="302"/>
      <c r="BG617" s="302"/>
      <c r="BH617" s="302"/>
      <c r="BK617" s="815"/>
      <c r="BL617" s="815"/>
      <c r="BM617" s="815"/>
      <c r="BN617" s="815"/>
      <c r="BO617" s="815"/>
      <c r="BQ617" s="907"/>
      <c r="BR617" s="907"/>
      <c r="BS617" s="907"/>
      <c r="BT617" s="824"/>
      <c r="BY617" s="908"/>
      <c r="BZ617" s="909"/>
      <c r="CA617" s="909"/>
      <c r="CJ617" s="885"/>
      <c r="CK617" s="885"/>
      <c r="CL617" s="885"/>
      <c r="CP617" s="885"/>
      <c r="CQ617" s="885"/>
      <c r="CR617" s="885"/>
      <c r="CS617" s="885"/>
      <c r="CT617" s="885"/>
      <c r="CU617" s="885"/>
      <c r="CV617" s="885"/>
      <c r="CW617" s="885"/>
      <c r="CX617" s="815"/>
      <c r="DE617" s="886"/>
      <c r="DF617" s="886"/>
      <c r="DG617" s="886"/>
      <c r="DH617" s="886"/>
      <c r="DI617" s="886"/>
      <c r="DJ617" s="886"/>
      <c r="DK617" s="886"/>
      <c r="DL617" s="886"/>
      <c r="DM617" s="886"/>
      <c r="DN617" s="887"/>
      <c r="DO617" s="887"/>
      <c r="DP617" s="887"/>
      <c r="DQ617" s="808"/>
      <c r="DU617" s="888"/>
      <c r="DV617" s="888"/>
      <c r="DW617" s="888"/>
      <c r="DX617" s="888"/>
      <c r="DY617" s="888"/>
      <c r="DZ617" s="888"/>
      <c r="EA617" s="889"/>
      <c r="ED617" s="889"/>
      <c r="EE617" s="889"/>
      <c r="EF617" s="889"/>
      <c r="EG617" s="889"/>
      <c r="EH617" s="889"/>
      <c r="EI617" s="889"/>
      <c r="EJ617" s="889"/>
      <c r="EK617" s="887"/>
      <c r="EL617" s="887"/>
      <c r="EM617" s="887"/>
      <c r="EN617" s="742"/>
    </row>
    <row r="618" spans="2:144" ht="12" customHeight="1">
      <c r="B618" s="638"/>
      <c r="D618" s="307" t="s">
        <v>604</v>
      </c>
      <c r="E618" s="57" t="s">
        <v>233</v>
      </c>
      <c r="F618" s="57" t="s">
        <v>232</v>
      </c>
      <c r="G618" s="58" t="s">
        <v>231</v>
      </c>
      <c r="H618" s="59" t="s">
        <v>234</v>
      </c>
      <c r="I618" s="60" t="s">
        <v>179</v>
      </c>
      <c r="J618" s="59" t="s">
        <v>423</v>
      </c>
      <c r="K618" s="59" t="s">
        <v>648</v>
      </c>
      <c r="L618" s="515"/>
      <c r="M618" s="816"/>
      <c r="N618" s="817"/>
      <c r="O618" s="818" t="s">
        <v>236</v>
      </c>
      <c r="P618" s="910"/>
      <c r="Q618" s="821" t="s">
        <v>237</v>
      </c>
      <c r="R618" s="821" t="s">
        <v>238</v>
      </c>
      <c r="S618" s="835" t="s">
        <v>239</v>
      </c>
      <c r="T618" s="835" t="s">
        <v>240</v>
      </c>
      <c r="V618" s="308"/>
      <c r="W618" s="308"/>
      <c r="AE618" s="309"/>
      <c r="AF618" s="309"/>
      <c r="AJ618" s="309"/>
      <c r="AK618" s="309"/>
      <c r="AL618" s="309"/>
      <c r="AM618" s="309"/>
      <c r="AN618" s="309"/>
      <c r="AO618" s="309"/>
      <c r="AR618" s="309"/>
      <c r="AS618" s="309"/>
      <c r="AT618" s="309"/>
      <c r="AU618" s="309"/>
      <c r="AV618" s="309"/>
      <c r="AW618" s="309"/>
      <c r="BB618" s="309"/>
      <c r="BC618" s="309"/>
      <c r="BD618" s="309"/>
      <c r="BE618" s="309"/>
      <c r="BF618" s="309"/>
      <c r="BG618" s="309"/>
      <c r="BH618" s="309"/>
      <c r="BK618" s="831"/>
      <c r="BL618" s="831"/>
      <c r="BM618" s="831"/>
      <c r="BN618" s="831"/>
      <c r="BO618" s="831"/>
      <c r="BQ618" s="831"/>
      <c r="BR618" s="831"/>
      <c r="BS618" s="831"/>
      <c r="BT618" s="831"/>
      <c r="BY618" s="911"/>
      <c r="BZ618" s="911"/>
      <c r="CA618" s="911"/>
      <c r="CJ618" s="825"/>
      <c r="CK618" s="825"/>
      <c r="CL618" s="825"/>
      <c r="CP618" s="825"/>
      <c r="CQ618" s="825"/>
      <c r="CR618" s="825"/>
      <c r="CS618" s="825"/>
      <c r="CT618" s="825"/>
      <c r="CU618" s="825"/>
      <c r="CV618" s="825"/>
      <c r="CW618" s="825"/>
      <c r="CX618" s="825"/>
      <c r="DE618" s="825"/>
      <c r="DF618" s="825"/>
      <c r="DG618" s="825"/>
      <c r="DH618" s="825"/>
      <c r="DI618" s="825"/>
      <c r="DJ618" s="825"/>
      <c r="DK618" s="825"/>
      <c r="DL618" s="825"/>
      <c r="DM618" s="825"/>
      <c r="DN618" s="825"/>
      <c r="DO618" s="825"/>
      <c r="DP618" s="825"/>
      <c r="DQ618" s="826"/>
      <c r="DU618" s="836"/>
      <c r="DV618" s="836"/>
      <c r="DW618" s="836"/>
      <c r="DX618" s="836"/>
      <c r="DY618" s="836"/>
      <c r="DZ618" s="836"/>
      <c r="EA618" s="836"/>
      <c r="ED618" s="836"/>
      <c r="EE618" s="836"/>
      <c r="EF618" s="836"/>
      <c r="EG618" s="836"/>
      <c r="EH618" s="836"/>
      <c r="EI618" s="836"/>
      <c r="EJ618" s="836"/>
      <c r="EK618" s="836"/>
      <c r="EL618" s="836"/>
      <c r="EM618" s="836"/>
      <c r="EN618" s="742"/>
    </row>
    <row r="619" spans="2:144" ht="12" customHeight="1">
      <c r="B619" s="638"/>
      <c r="C619" s="64">
        <v>264</v>
      </c>
      <c r="D619" s="41" t="s">
        <v>593</v>
      </c>
      <c r="E619" s="42">
        <v>11</v>
      </c>
      <c r="F619" s="66">
        <v>0.07</v>
      </c>
      <c r="G619" s="44">
        <v>2.64</v>
      </c>
      <c r="H619" s="45">
        <v>18</v>
      </c>
      <c r="I619" s="46">
        <f aca="true" t="shared" si="104" ref="I619:I625">F619*G619</f>
        <v>0.18480000000000002</v>
      </c>
      <c r="J619" s="47">
        <f aca="true" t="shared" si="105" ref="J619:J625">K619/G619</f>
        <v>7.575757575757575</v>
      </c>
      <c r="K619" s="855">
        <v>20</v>
      </c>
      <c r="L619" s="514"/>
      <c r="M619" s="797"/>
      <c r="N619" s="798" t="s">
        <v>180</v>
      </c>
      <c r="O619" s="799">
        <f aca="true" t="shared" si="106" ref="O619:O625">I619*M619</f>
        <v>0</v>
      </c>
      <c r="P619" s="905" t="s">
        <v>445</v>
      </c>
      <c r="Q619" s="844">
        <f aca="true" t="shared" si="107" ref="Q619:Q625">ROUNDUP((S619*(euro)),-2)</f>
        <v>0</v>
      </c>
      <c r="R619" s="845">
        <f aca="true" t="shared" si="108" ref="R619:R625">Q619*(1.25)</f>
        <v>0</v>
      </c>
      <c r="S619" s="846">
        <f aca="true" t="shared" si="109" ref="S619:S625">ROUNDUP((K619*M619),0)</f>
        <v>0</v>
      </c>
      <c r="T619" s="847">
        <f aca="true" t="shared" si="110" ref="T619:T625">ROUNDUP((S619*1.25),0)</f>
        <v>0</v>
      </c>
      <c r="U619" s="49">
        <f aca="true" t="shared" si="111" ref="U619:U625">H619*M619</f>
        <v>0</v>
      </c>
      <c r="V619" s="219"/>
      <c r="W619" s="219"/>
      <c r="AE619" s="188"/>
      <c r="AF619" s="188"/>
      <c r="AJ619" s="187"/>
      <c r="AK619" s="187"/>
      <c r="AL619" s="187"/>
      <c r="AM619" s="187"/>
      <c r="AN619" s="187"/>
      <c r="AO619" s="187"/>
      <c r="AR619" s="189"/>
      <c r="AS619" s="189"/>
      <c r="AT619" s="189"/>
      <c r="AU619" s="189"/>
      <c r="AV619" s="189"/>
      <c r="AW619" s="189"/>
      <c r="BB619" s="856"/>
      <c r="BC619" s="856"/>
      <c r="BD619" s="856"/>
      <c r="BE619" s="856"/>
      <c r="BF619" s="856"/>
      <c r="BG619" s="856"/>
      <c r="BH619" s="856"/>
      <c r="BK619" s="812"/>
      <c r="BL619" s="812"/>
      <c r="BM619" s="812"/>
      <c r="BN619" s="812"/>
      <c r="BO619" s="812"/>
      <c r="BQ619" s="813"/>
      <c r="BR619" s="813"/>
      <c r="BS619" s="813"/>
      <c r="BT619" s="813"/>
      <c r="BY619" s="850"/>
      <c r="BZ619" s="850"/>
      <c r="CA619" s="850"/>
      <c r="CJ619" s="814"/>
      <c r="CK619" s="814"/>
      <c r="CL619" s="814"/>
      <c r="CP619" s="814"/>
      <c r="CQ619" s="814"/>
      <c r="CR619" s="814"/>
      <c r="CS619" s="814"/>
      <c r="CT619" s="814"/>
      <c r="CU619" s="814"/>
      <c r="CV619" s="814"/>
      <c r="CW619" s="814"/>
      <c r="CX619" s="815"/>
      <c r="DE619" s="807"/>
      <c r="DF619" s="807"/>
      <c r="DG619" s="807"/>
      <c r="DH619" s="807"/>
      <c r="DI619" s="807"/>
      <c r="DJ619" s="807"/>
      <c r="DK619" s="807"/>
      <c r="DL619" s="807"/>
      <c r="DM619" s="807"/>
      <c r="DN619" s="807"/>
      <c r="DO619" s="807"/>
      <c r="DP619" s="807"/>
      <c r="DQ619" s="808"/>
      <c r="DU619" s="809"/>
      <c r="DV619" s="809"/>
      <c r="DW619" s="809"/>
      <c r="DX619" s="809"/>
      <c r="DY619" s="809"/>
      <c r="DZ619" s="809"/>
      <c r="EA619" s="809"/>
      <c r="ED619" s="810"/>
      <c r="EE619" s="810"/>
      <c r="EF619" s="810"/>
      <c r="EG619" s="810"/>
      <c r="EH619" s="810"/>
      <c r="EI619" s="810"/>
      <c r="EJ619" s="810"/>
      <c r="EK619" s="810"/>
      <c r="EL619" s="810"/>
      <c r="EM619" s="810"/>
      <c r="EN619" s="742"/>
    </row>
    <row r="620" spans="2:144" ht="12" customHeight="1">
      <c r="B620" s="638"/>
      <c r="C620" s="64">
        <v>330</v>
      </c>
      <c r="D620" s="41" t="s">
        <v>594</v>
      </c>
      <c r="E620" s="42">
        <v>11</v>
      </c>
      <c r="F620" s="66">
        <v>0.07</v>
      </c>
      <c r="G620" s="44">
        <v>3.3</v>
      </c>
      <c r="H620" s="45">
        <v>23</v>
      </c>
      <c r="I620" s="46">
        <f t="shared" si="104"/>
        <v>0.231</v>
      </c>
      <c r="J620" s="47">
        <f t="shared" si="105"/>
        <v>6.96969696969697</v>
      </c>
      <c r="K620" s="855">
        <v>23</v>
      </c>
      <c r="L620" s="514"/>
      <c r="M620" s="797"/>
      <c r="N620" s="798" t="s">
        <v>180</v>
      </c>
      <c r="O620" s="799">
        <f t="shared" si="106"/>
        <v>0</v>
      </c>
      <c r="P620" s="905" t="s">
        <v>448</v>
      </c>
      <c r="Q620" s="844">
        <f t="shared" si="107"/>
        <v>0</v>
      </c>
      <c r="R620" s="845">
        <f t="shared" si="108"/>
        <v>0</v>
      </c>
      <c r="S620" s="846">
        <f t="shared" si="109"/>
        <v>0</v>
      </c>
      <c r="T620" s="847">
        <f t="shared" si="110"/>
        <v>0</v>
      </c>
      <c r="U620" s="49">
        <f t="shared" si="111"/>
        <v>0</v>
      </c>
      <c r="V620" s="219"/>
      <c r="W620" s="219"/>
      <c r="AE620" s="188"/>
      <c r="AF620" s="188"/>
      <c r="AJ620" s="187"/>
      <c r="AK620" s="187"/>
      <c r="AL620" s="187"/>
      <c r="AM620" s="187"/>
      <c r="AN620" s="187"/>
      <c r="AO620" s="187"/>
      <c r="AR620" s="189"/>
      <c r="AS620" s="189"/>
      <c r="AT620" s="189"/>
      <c r="AU620" s="189"/>
      <c r="AV620" s="189"/>
      <c r="AW620" s="189"/>
      <c r="BB620" s="856"/>
      <c r="BC620" s="856"/>
      <c r="BD620" s="856"/>
      <c r="BE620" s="856"/>
      <c r="BF620" s="856"/>
      <c r="BG620" s="856"/>
      <c r="BH620" s="856"/>
      <c r="BK620" s="812"/>
      <c r="BL620" s="812"/>
      <c r="BM620" s="812"/>
      <c r="BN620" s="812"/>
      <c r="BO620" s="812"/>
      <c r="BQ620" s="813"/>
      <c r="BR620" s="813"/>
      <c r="BS620" s="813"/>
      <c r="BT620" s="813"/>
      <c r="BY620" s="850"/>
      <c r="BZ620" s="850"/>
      <c r="CA620" s="850"/>
      <c r="CJ620" s="814"/>
      <c r="CK620" s="814"/>
      <c r="CL620" s="814"/>
      <c r="CP620" s="814"/>
      <c r="CQ620" s="814"/>
      <c r="CR620" s="814"/>
      <c r="CS620" s="814"/>
      <c r="CT620" s="814"/>
      <c r="CU620" s="814"/>
      <c r="CV620" s="814"/>
      <c r="CW620" s="814"/>
      <c r="CX620" s="815"/>
      <c r="DE620" s="807"/>
      <c r="DF620" s="807"/>
      <c r="DG620" s="807"/>
      <c r="DH620" s="807"/>
      <c r="DI620" s="807"/>
      <c r="DJ620" s="807"/>
      <c r="DK620" s="807"/>
      <c r="DL620" s="807"/>
      <c r="DM620" s="807"/>
      <c r="DN620" s="807"/>
      <c r="DO620" s="807"/>
      <c r="DP620" s="807"/>
      <c r="DQ620" s="808"/>
      <c r="DU620" s="809"/>
      <c r="DV620" s="809"/>
      <c r="DW620" s="809"/>
      <c r="DX620" s="809"/>
      <c r="DY620" s="809"/>
      <c r="DZ620" s="809"/>
      <c r="EA620" s="809"/>
      <c r="ED620" s="810"/>
      <c r="EE620" s="810"/>
      <c r="EF620" s="810"/>
      <c r="EG620" s="810"/>
      <c r="EH620" s="810"/>
      <c r="EI620" s="810"/>
      <c r="EJ620" s="810"/>
      <c r="EK620" s="810"/>
      <c r="EL620" s="810"/>
      <c r="EM620" s="810"/>
      <c r="EN620" s="742"/>
    </row>
    <row r="621" spans="2:144" ht="12" customHeight="1">
      <c r="B621" s="638"/>
      <c r="C621" s="64">
        <v>396</v>
      </c>
      <c r="D621" s="41" t="s">
        <v>595</v>
      </c>
      <c r="E621" s="42">
        <v>11</v>
      </c>
      <c r="F621" s="66">
        <v>0.07</v>
      </c>
      <c r="G621" s="44">
        <v>3.96</v>
      </c>
      <c r="H621" s="45">
        <v>28</v>
      </c>
      <c r="I621" s="46">
        <f t="shared" si="104"/>
        <v>0.2772</v>
      </c>
      <c r="J621" s="47">
        <f t="shared" si="105"/>
        <v>6.565656565656566</v>
      </c>
      <c r="K621" s="855">
        <v>26</v>
      </c>
      <c r="L621" s="514"/>
      <c r="M621" s="797"/>
      <c r="N621" s="798" t="s">
        <v>180</v>
      </c>
      <c r="O621" s="799">
        <f t="shared" si="106"/>
        <v>0</v>
      </c>
      <c r="P621" s="905" t="s">
        <v>445</v>
      </c>
      <c r="Q621" s="844">
        <f t="shared" si="107"/>
        <v>0</v>
      </c>
      <c r="R621" s="845">
        <f t="shared" si="108"/>
        <v>0</v>
      </c>
      <c r="S621" s="846">
        <f t="shared" si="109"/>
        <v>0</v>
      </c>
      <c r="T621" s="847">
        <f t="shared" si="110"/>
        <v>0</v>
      </c>
      <c r="U621" s="49">
        <f t="shared" si="111"/>
        <v>0</v>
      </c>
      <c r="V621" s="219"/>
      <c r="W621" s="219"/>
      <c r="AE621" s="188"/>
      <c r="AF621" s="188"/>
      <c r="AJ621" s="187"/>
      <c r="AK621" s="187"/>
      <c r="AL621" s="187"/>
      <c r="AM621" s="187"/>
      <c r="AN621" s="187"/>
      <c r="AO621" s="187"/>
      <c r="AR621" s="189"/>
      <c r="AS621" s="189"/>
      <c r="AT621" s="189"/>
      <c r="AU621" s="189"/>
      <c r="AV621" s="189"/>
      <c r="AW621" s="189"/>
      <c r="BB621" s="856"/>
      <c r="BC621" s="856"/>
      <c r="BD621" s="856"/>
      <c r="BE621" s="856"/>
      <c r="BF621" s="856"/>
      <c r="BG621" s="856"/>
      <c r="BH621" s="856"/>
      <c r="BK621" s="812"/>
      <c r="BL621" s="812"/>
      <c r="BM621" s="812"/>
      <c r="BN621" s="812"/>
      <c r="BO621" s="812"/>
      <c r="BQ621" s="813"/>
      <c r="BR621" s="813"/>
      <c r="BS621" s="813"/>
      <c r="BT621" s="813"/>
      <c r="BY621" s="850"/>
      <c r="BZ621" s="850"/>
      <c r="CA621" s="850"/>
      <c r="CJ621" s="814"/>
      <c r="CK621" s="814"/>
      <c r="CL621" s="814"/>
      <c r="CP621" s="814"/>
      <c r="CQ621" s="814"/>
      <c r="CR621" s="814"/>
      <c r="CS621" s="814"/>
      <c r="CT621" s="814"/>
      <c r="CU621" s="814"/>
      <c r="CV621" s="814"/>
      <c r="CW621" s="814"/>
      <c r="CX621" s="815"/>
      <c r="DE621" s="807"/>
      <c r="DF621" s="807"/>
      <c r="DG621" s="807"/>
      <c r="DH621" s="807"/>
      <c r="DI621" s="807"/>
      <c r="DJ621" s="807"/>
      <c r="DK621" s="807"/>
      <c r="DL621" s="807"/>
      <c r="DM621" s="807"/>
      <c r="DN621" s="807"/>
      <c r="DO621" s="807"/>
      <c r="DP621" s="807"/>
      <c r="DQ621" s="808"/>
      <c r="DU621" s="809"/>
      <c r="DV621" s="809"/>
      <c r="DW621" s="809"/>
      <c r="DX621" s="809"/>
      <c r="DY621" s="809"/>
      <c r="DZ621" s="809"/>
      <c r="EA621" s="809"/>
      <c r="ED621" s="810"/>
      <c r="EE621" s="810"/>
      <c r="EF621" s="810"/>
      <c r="EG621" s="810"/>
      <c r="EH621" s="810"/>
      <c r="EI621" s="810"/>
      <c r="EJ621" s="810"/>
      <c r="EK621" s="810"/>
      <c r="EL621" s="810"/>
      <c r="EM621" s="810"/>
      <c r="EN621" s="742"/>
    </row>
    <row r="622" spans="2:144" ht="12" customHeight="1">
      <c r="B622" s="638"/>
      <c r="C622" s="64">
        <v>462</v>
      </c>
      <c r="D622" s="41" t="s">
        <v>596</v>
      </c>
      <c r="E622" s="42">
        <v>11</v>
      </c>
      <c r="F622" s="66">
        <v>0.07</v>
      </c>
      <c r="G622" s="44">
        <v>4.62</v>
      </c>
      <c r="H622" s="45">
        <v>32</v>
      </c>
      <c r="I622" s="46">
        <f t="shared" si="104"/>
        <v>0.3234</v>
      </c>
      <c r="J622" s="47">
        <f t="shared" si="105"/>
        <v>6.277056277056277</v>
      </c>
      <c r="K622" s="855">
        <v>29</v>
      </c>
      <c r="L622" s="514"/>
      <c r="M622" s="797"/>
      <c r="N622" s="798" t="s">
        <v>180</v>
      </c>
      <c r="O622" s="799">
        <f t="shared" si="106"/>
        <v>0</v>
      </c>
      <c r="P622" s="905" t="s">
        <v>570</v>
      </c>
      <c r="Q622" s="844">
        <f t="shared" si="107"/>
        <v>0</v>
      </c>
      <c r="R622" s="845">
        <f t="shared" si="108"/>
        <v>0</v>
      </c>
      <c r="S622" s="846">
        <f t="shared" si="109"/>
        <v>0</v>
      </c>
      <c r="T622" s="847">
        <f t="shared" si="110"/>
        <v>0</v>
      </c>
      <c r="U622" s="49">
        <f t="shared" si="111"/>
        <v>0</v>
      </c>
      <c r="V622" s="219"/>
      <c r="W622" s="219"/>
      <c r="AE622" s="188"/>
      <c r="AF622" s="188"/>
      <c r="AJ622" s="187"/>
      <c r="AK622" s="187"/>
      <c r="AL622" s="187"/>
      <c r="AM622" s="187"/>
      <c r="AN622" s="187"/>
      <c r="AO622" s="187"/>
      <c r="AR622" s="189"/>
      <c r="AS622" s="189"/>
      <c r="AT622" s="189"/>
      <c r="AU622" s="189"/>
      <c r="AV622" s="189"/>
      <c r="AW622" s="189"/>
      <c r="BB622" s="856"/>
      <c r="BC622" s="856"/>
      <c r="BD622" s="856"/>
      <c r="BE622" s="856"/>
      <c r="BF622" s="856"/>
      <c r="BG622" s="856"/>
      <c r="BH622" s="856"/>
      <c r="BK622" s="812"/>
      <c r="BL622" s="812"/>
      <c r="BM622" s="812"/>
      <c r="BN622" s="812"/>
      <c r="BO622" s="812"/>
      <c r="BQ622" s="813"/>
      <c r="BR622" s="813"/>
      <c r="BS622" s="813"/>
      <c r="BT622" s="813"/>
      <c r="BY622" s="850"/>
      <c r="BZ622" s="850"/>
      <c r="CA622" s="850"/>
      <c r="CJ622" s="814"/>
      <c r="CK622" s="814"/>
      <c r="CL622" s="814"/>
      <c r="CP622" s="814"/>
      <c r="CQ622" s="814"/>
      <c r="CR622" s="814"/>
      <c r="CS622" s="814"/>
      <c r="CT622" s="814"/>
      <c r="CU622" s="814"/>
      <c r="CV622" s="814"/>
      <c r="CW622" s="814"/>
      <c r="CX622" s="815"/>
      <c r="DE622" s="807"/>
      <c r="DF622" s="807"/>
      <c r="DG622" s="807"/>
      <c r="DH622" s="807"/>
      <c r="DI622" s="807"/>
      <c r="DJ622" s="807"/>
      <c r="DK622" s="807"/>
      <c r="DL622" s="807"/>
      <c r="DM622" s="807"/>
      <c r="DN622" s="807"/>
      <c r="DO622" s="807"/>
      <c r="DP622" s="807"/>
      <c r="DQ622" s="808"/>
      <c r="DU622" s="809"/>
      <c r="DV622" s="809"/>
      <c r="DW622" s="809"/>
      <c r="DX622" s="809"/>
      <c r="DY622" s="809"/>
      <c r="DZ622" s="809"/>
      <c r="EA622" s="809"/>
      <c r="ED622" s="810"/>
      <c r="EE622" s="810"/>
      <c r="EF622" s="810"/>
      <c r="EG622" s="810"/>
      <c r="EH622" s="810"/>
      <c r="EI622" s="810"/>
      <c r="EJ622" s="810"/>
      <c r="EK622" s="810"/>
      <c r="EL622" s="810"/>
      <c r="EM622" s="810"/>
      <c r="EN622" s="742"/>
    </row>
    <row r="623" spans="2:144" ht="12" customHeight="1">
      <c r="B623" s="638"/>
      <c r="C623" s="64">
        <v>528</v>
      </c>
      <c r="D623" s="41" t="s">
        <v>597</v>
      </c>
      <c r="E623" s="42">
        <v>11</v>
      </c>
      <c r="F623" s="66">
        <v>0.07</v>
      </c>
      <c r="G623" s="44">
        <v>5.28</v>
      </c>
      <c r="H623" s="45">
        <v>36</v>
      </c>
      <c r="I623" s="46">
        <f t="shared" si="104"/>
        <v>0.36960000000000004</v>
      </c>
      <c r="J623" s="47">
        <f t="shared" si="105"/>
        <v>6.0606060606060606</v>
      </c>
      <c r="K623" s="855">
        <v>32</v>
      </c>
      <c r="L623" s="514"/>
      <c r="M623" s="797"/>
      <c r="N623" s="798" t="s">
        <v>180</v>
      </c>
      <c r="O623" s="799">
        <f t="shared" si="106"/>
        <v>0</v>
      </c>
      <c r="P623" s="905" t="s">
        <v>445</v>
      </c>
      <c r="Q623" s="844">
        <f t="shared" si="107"/>
        <v>0</v>
      </c>
      <c r="R623" s="845">
        <f t="shared" si="108"/>
        <v>0</v>
      </c>
      <c r="S623" s="846">
        <f t="shared" si="109"/>
        <v>0</v>
      </c>
      <c r="T623" s="847">
        <f t="shared" si="110"/>
        <v>0</v>
      </c>
      <c r="U623" s="49">
        <f t="shared" si="111"/>
        <v>0</v>
      </c>
      <c r="V623" s="219"/>
      <c r="W623" s="219"/>
      <c r="AE623" s="188"/>
      <c r="AF623" s="188"/>
      <c r="AJ623" s="187"/>
      <c r="AK623" s="187"/>
      <c r="AL623" s="187"/>
      <c r="AM623" s="187"/>
      <c r="AN623" s="187"/>
      <c r="AO623" s="187"/>
      <c r="AR623" s="189"/>
      <c r="AS623" s="189"/>
      <c r="AT623" s="189"/>
      <c r="AU623" s="189"/>
      <c r="AV623" s="189"/>
      <c r="AW623" s="189"/>
      <c r="BB623" s="856"/>
      <c r="BC623" s="856"/>
      <c r="BD623" s="856"/>
      <c r="BE623" s="856"/>
      <c r="BF623" s="856"/>
      <c r="BG623" s="856"/>
      <c r="BH623" s="856"/>
      <c r="BK623" s="812"/>
      <c r="BL623" s="812"/>
      <c r="BM623" s="812"/>
      <c r="BN623" s="812"/>
      <c r="BO623" s="812"/>
      <c r="BQ623" s="813"/>
      <c r="BR623" s="813"/>
      <c r="BS623" s="813"/>
      <c r="BT623" s="813"/>
      <c r="BY623" s="850"/>
      <c r="BZ623" s="850"/>
      <c r="CA623" s="850"/>
      <c r="CJ623" s="814"/>
      <c r="CK623" s="814"/>
      <c r="CL623" s="814"/>
      <c r="CP623" s="814"/>
      <c r="CQ623" s="814"/>
      <c r="CR623" s="814"/>
      <c r="CS623" s="814"/>
      <c r="CT623" s="814"/>
      <c r="CU623" s="814"/>
      <c r="CV623" s="814"/>
      <c r="CW623" s="814"/>
      <c r="CX623" s="815"/>
      <c r="DE623" s="807"/>
      <c r="DF623" s="807"/>
      <c r="DG623" s="807"/>
      <c r="DH623" s="807"/>
      <c r="DI623" s="807"/>
      <c r="DJ623" s="807"/>
      <c r="DK623" s="807"/>
      <c r="DL623" s="807"/>
      <c r="DM623" s="807"/>
      <c r="DN623" s="807"/>
      <c r="DO623" s="807"/>
      <c r="DP623" s="807"/>
      <c r="DQ623" s="808"/>
      <c r="DU623" s="809"/>
      <c r="DV623" s="809"/>
      <c r="DW623" s="809"/>
      <c r="DX623" s="809"/>
      <c r="DY623" s="809"/>
      <c r="DZ623" s="809"/>
      <c r="EA623" s="809"/>
      <c r="ED623" s="810"/>
      <c r="EE623" s="810"/>
      <c r="EF623" s="810"/>
      <c r="EG623" s="810"/>
      <c r="EH623" s="810"/>
      <c r="EI623" s="810"/>
      <c r="EJ623" s="810"/>
      <c r="EK623" s="810"/>
      <c r="EL623" s="810"/>
      <c r="EM623" s="810"/>
      <c r="EN623" s="742"/>
    </row>
    <row r="624" spans="2:144" ht="12" customHeight="1">
      <c r="B624" s="638"/>
      <c r="C624" s="64">
        <v>594</v>
      </c>
      <c r="D624" s="41" t="s">
        <v>598</v>
      </c>
      <c r="E624" s="42">
        <v>11</v>
      </c>
      <c r="F624" s="66">
        <v>0.07</v>
      </c>
      <c r="G624" s="44">
        <v>5.94</v>
      </c>
      <c r="H624" s="45">
        <v>41</v>
      </c>
      <c r="I624" s="46">
        <f t="shared" si="104"/>
        <v>0.41580000000000006</v>
      </c>
      <c r="J624" s="47">
        <f t="shared" si="105"/>
        <v>5.892255892255892</v>
      </c>
      <c r="K624" s="855">
        <v>35</v>
      </c>
      <c r="L624" s="514"/>
      <c r="M624" s="797"/>
      <c r="N624" s="798" t="s">
        <v>180</v>
      </c>
      <c r="O624" s="799">
        <f t="shared" si="106"/>
        <v>0</v>
      </c>
      <c r="P624" s="905" t="s">
        <v>445</v>
      </c>
      <c r="Q624" s="844">
        <f t="shared" si="107"/>
        <v>0</v>
      </c>
      <c r="R624" s="845">
        <f t="shared" si="108"/>
        <v>0</v>
      </c>
      <c r="S624" s="846">
        <f t="shared" si="109"/>
        <v>0</v>
      </c>
      <c r="T624" s="847">
        <f t="shared" si="110"/>
        <v>0</v>
      </c>
      <c r="U624" s="49">
        <f t="shared" si="111"/>
        <v>0</v>
      </c>
      <c r="V624" s="219"/>
      <c r="W624" s="219"/>
      <c r="AE624" s="188"/>
      <c r="AF624" s="188"/>
      <c r="AJ624" s="187"/>
      <c r="AK624" s="187"/>
      <c r="AL624" s="187"/>
      <c r="AM624" s="187"/>
      <c r="AN624" s="187"/>
      <c r="AO624" s="187"/>
      <c r="AR624" s="189"/>
      <c r="AS624" s="189"/>
      <c r="AT624" s="189"/>
      <c r="AU624" s="189"/>
      <c r="AV624" s="189"/>
      <c r="AW624" s="189"/>
      <c r="BB624" s="856"/>
      <c r="BC624" s="856"/>
      <c r="BD624" s="856"/>
      <c r="BE624" s="856"/>
      <c r="BF624" s="856"/>
      <c r="BG624" s="856"/>
      <c r="BH624" s="856"/>
      <c r="BK624" s="812"/>
      <c r="BL624" s="812"/>
      <c r="BM624" s="812"/>
      <c r="BN624" s="812"/>
      <c r="BO624" s="812"/>
      <c r="BQ624" s="813"/>
      <c r="BR624" s="813"/>
      <c r="BS624" s="813"/>
      <c r="BT624" s="813"/>
      <c r="BY624" s="850"/>
      <c r="BZ624" s="850"/>
      <c r="CA624" s="850"/>
      <c r="CJ624" s="814"/>
      <c r="CK624" s="814"/>
      <c r="CL624" s="814"/>
      <c r="CP624" s="814"/>
      <c r="CQ624" s="814"/>
      <c r="CR624" s="814"/>
      <c r="CS624" s="814"/>
      <c r="CT624" s="814"/>
      <c r="CU624" s="814"/>
      <c r="CV624" s="814"/>
      <c r="CW624" s="814"/>
      <c r="CX624" s="815"/>
      <c r="DE624" s="807"/>
      <c r="DF624" s="807"/>
      <c r="DG624" s="807"/>
      <c r="DH624" s="807"/>
      <c r="DI624" s="807"/>
      <c r="DJ624" s="807"/>
      <c r="DK624" s="807"/>
      <c r="DL624" s="807"/>
      <c r="DM624" s="807"/>
      <c r="DN624" s="807"/>
      <c r="DO624" s="807"/>
      <c r="DP624" s="807"/>
      <c r="DQ624" s="808"/>
      <c r="DU624" s="809"/>
      <c r="DV624" s="809"/>
      <c r="DW624" s="809"/>
      <c r="DX624" s="809"/>
      <c r="DY624" s="809"/>
      <c r="DZ624" s="809"/>
      <c r="EA624" s="809"/>
      <c r="ED624" s="810"/>
      <c r="EE624" s="810"/>
      <c r="EF624" s="810"/>
      <c r="EG624" s="810"/>
      <c r="EH624" s="810"/>
      <c r="EI624" s="810"/>
      <c r="EJ624" s="810"/>
      <c r="EK624" s="810"/>
      <c r="EL624" s="810"/>
      <c r="EM624" s="810"/>
      <c r="EN624" s="742"/>
    </row>
    <row r="625" spans="2:144" ht="12" customHeight="1">
      <c r="B625" s="638"/>
      <c r="C625" s="64">
        <v>660</v>
      </c>
      <c r="D625" s="41" t="s">
        <v>599</v>
      </c>
      <c r="E625" s="42">
        <v>11</v>
      </c>
      <c r="F625" s="66">
        <v>0.07</v>
      </c>
      <c r="G625" s="44">
        <v>6.6</v>
      </c>
      <c r="H625" s="45">
        <v>45</v>
      </c>
      <c r="I625" s="46">
        <f t="shared" si="104"/>
        <v>0.462</v>
      </c>
      <c r="J625" s="47">
        <f t="shared" si="105"/>
        <v>5.757575757575758</v>
      </c>
      <c r="K625" s="855">
        <v>38</v>
      </c>
      <c r="L625" s="514"/>
      <c r="M625" s="797"/>
      <c r="N625" s="798" t="s">
        <v>180</v>
      </c>
      <c r="O625" s="799">
        <f t="shared" si="106"/>
        <v>0</v>
      </c>
      <c r="P625" s="905" t="s">
        <v>445</v>
      </c>
      <c r="Q625" s="844">
        <f t="shared" si="107"/>
        <v>0</v>
      </c>
      <c r="R625" s="845">
        <f t="shared" si="108"/>
        <v>0</v>
      </c>
      <c r="S625" s="846">
        <f t="shared" si="109"/>
        <v>0</v>
      </c>
      <c r="T625" s="847">
        <f t="shared" si="110"/>
        <v>0</v>
      </c>
      <c r="U625" s="49">
        <f t="shared" si="111"/>
        <v>0</v>
      </c>
      <c r="V625" s="219"/>
      <c r="W625" s="219"/>
      <c r="AE625" s="188"/>
      <c r="AF625" s="188"/>
      <c r="AJ625" s="187"/>
      <c r="AK625" s="187"/>
      <c r="AL625" s="187"/>
      <c r="AM625" s="187"/>
      <c r="AN625" s="187"/>
      <c r="AO625" s="187"/>
      <c r="AR625" s="189"/>
      <c r="AS625" s="189"/>
      <c r="AT625" s="189"/>
      <c r="AU625" s="189"/>
      <c r="AV625" s="189"/>
      <c r="AW625" s="189"/>
      <c r="BB625" s="856"/>
      <c r="BC625" s="856"/>
      <c r="BD625" s="856"/>
      <c r="BE625" s="856"/>
      <c r="BF625" s="856"/>
      <c r="BG625" s="856"/>
      <c r="BH625" s="856"/>
      <c r="BK625" s="812"/>
      <c r="BL625" s="812"/>
      <c r="BM625" s="812"/>
      <c r="BN625" s="812"/>
      <c r="BO625" s="812"/>
      <c r="BQ625" s="813"/>
      <c r="BR625" s="813"/>
      <c r="BS625" s="813"/>
      <c r="BT625" s="813"/>
      <c r="BY625" s="850"/>
      <c r="BZ625" s="850"/>
      <c r="CA625" s="850"/>
      <c r="CJ625" s="814"/>
      <c r="CK625" s="814"/>
      <c r="CL625" s="814"/>
      <c r="CP625" s="814"/>
      <c r="CQ625" s="814"/>
      <c r="CR625" s="814"/>
      <c r="CS625" s="814"/>
      <c r="CT625" s="814"/>
      <c r="CU625" s="814"/>
      <c r="CV625" s="814"/>
      <c r="CW625" s="814"/>
      <c r="CX625" s="815"/>
      <c r="DE625" s="807"/>
      <c r="DF625" s="807"/>
      <c r="DG625" s="807"/>
      <c r="DH625" s="807"/>
      <c r="DI625" s="807"/>
      <c r="DJ625" s="807"/>
      <c r="DK625" s="807"/>
      <c r="DL625" s="807"/>
      <c r="DM625" s="807"/>
      <c r="DN625" s="807"/>
      <c r="DO625" s="807"/>
      <c r="DP625" s="807"/>
      <c r="DQ625" s="808"/>
      <c r="DU625" s="809"/>
      <c r="DV625" s="809"/>
      <c r="DW625" s="809"/>
      <c r="DX625" s="809"/>
      <c r="DY625" s="809"/>
      <c r="DZ625" s="809"/>
      <c r="EA625" s="809"/>
      <c r="ED625" s="810"/>
      <c r="EE625" s="810"/>
      <c r="EF625" s="810"/>
      <c r="EG625" s="810"/>
      <c r="EH625" s="810"/>
      <c r="EI625" s="810"/>
      <c r="EJ625" s="810"/>
      <c r="EK625" s="810"/>
      <c r="EL625" s="810"/>
      <c r="EM625" s="810"/>
      <c r="EN625" s="742"/>
    </row>
    <row r="626" spans="1:144" ht="12" customHeight="1">
      <c r="A626" s="564" t="s">
        <v>721</v>
      </c>
      <c r="B626" s="638"/>
      <c r="C626" s="64"/>
      <c r="D626" s="64"/>
      <c r="E626" s="64"/>
      <c r="F626" s="64"/>
      <c r="G626" s="310"/>
      <c r="H626" s="64"/>
      <c r="I626" s="512"/>
      <c r="J626" s="736" t="s">
        <v>720</v>
      </c>
      <c r="K626" s="512"/>
      <c r="L626" s="37"/>
      <c r="M626" s="37"/>
      <c r="N626" s="1090"/>
      <c r="O626" s="1090">
        <f>SUM(O619:O625)</f>
        <v>0</v>
      </c>
      <c r="P626" s="186"/>
      <c r="Q626" s="185"/>
      <c r="R626" s="41"/>
      <c r="S626" s="185"/>
      <c r="T626" s="41"/>
      <c r="V626" s="219"/>
      <c r="W626" s="219"/>
      <c r="X626" s="188"/>
      <c r="Y626" s="188"/>
      <c r="Z626" s="188"/>
      <c r="AA626" s="188"/>
      <c r="AB626" s="188"/>
      <c r="AC626" s="188"/>
      <c r="AD626" s="188"/>
      <c r="AE626" s="188"/>
      <c r="AF626" s="188"/>
      <c r="AG626" s="187"/>
      <c r="AH626" s="187"/>
      <c r="AI626" s="187"/>
      <c r="AJ626" s="187"/>
      <c r="AK626" s="187"/>
      <c r="AL626" s="187"/>
      <c r="AM626" s="187"/>
      <c r="AN626" s="187"/>
      <c r="AO626" s="187"/>
      <c r="AP626" s="189"/>
      <c r="AQ626" s="189"/>
      <c r="AR626" s="189"/>
      <c r="AS626" s="189"/>
      <c r="AT626" s="189"/>
      <c r="AU626" s="189"/>
      <c r="AV626" s="189"/>
      <c r="AW626" s="189"/>
      <c r="AX626" s="856"/>
      <c r="AY626" s="856"/>
      <c r="AZ626" s="856"/>
      <c r="BA626" s="856"/>
      <c r="BB626" s="856"/>
      <c r="BC626" s="856"/>
      <c r="BD626" s="856"/>
      <c r="BE626" s="856"/>
      <c r="BF626" s="856"/>
      <c r="BG626" s="856"/>
      <c r="BH626" s="856"/>
      <c r="BI626" s="190"/>
      <c r="BJ626" s="812"/>
      <c r="BK626" s="812"/>
      <c r="BL626" s="812"/>
      <c r="BM626" s="812"/>
      <c r="BN626" s="812"/>
      <c r="BO626" s="812"/>
      <c r="BP626" s="813"/>
      <c r="BQ626" s="813"/>
      <c r="BR626" s="813"/>
      <c r="BS626" s="813"/>
      <c r="BT626" s="813"/>
      <c r="BU626" s="850"/>
      <c r="BV626" s="850"/>
      <c r="BW626" s="850"/>
      <c r="BX626" s="850"/>
      <c r="BY626" s="850"/>
      <c r="BZ626" s="850"/>
      <c r="CA626" s="850"/>
      <c r="CB626" s="909"/>
      <c r="CC626" s="909"/>
      <c r="CD626" s="909"/>
      <c r="CE626" s="909"/>
      <c r="CF626" s="814"/>
      <c r="CG626" s="814"/>
      <c r="CH626" s="814"/>
      <c r="CI626" s="814"/>
      <c r="CJ626" s="814"/>
      <c r="CK626" s="814"/>
      <c r="CL626" s="814"/>
      <c r="CM626" s="814"/>
      <c r="CN626" s="814"/>
      <c r="CO626" s="814"/>
      <c r="CP626" s="814"/>
      <c r="CQ626" s="814"/>
      <c r="CR626" s="814"/>
      <c r="CS626" s="814"/>
      <c r="CT626" s="814"/>
      <c r="CU626" s="814"/>
      <c r="CV626" s="814"/>
      <c r="CW626" s="814"/>
      <c r="CX626" s="815"/>
      <c r="CY626" s="807"/>
      <c r="CZ626" s="807"/>
      <c r="DA626" s="807"/>
      <c r="DB626" s="807"/>
      <c r="DC626" s="807"/>
      <c r="DD626" s="807"/>
      <c r="DE626" s="807"/>
      <c r="DF626" s="807"/>
      <c r="DG626" s="807"/>
      <c r="DH626" s="807"/>
      <c r="DI626" s="807"/>
      <c r="DJ626" s="807"/>
      <c r="DK626" s="807"/>
      <c r="DL626" s="807"/>
      <c r="DM626" s="807"/>
      <c r="DN626" s="807"/>
      <c r="DO626" s="807"/>
      <c r="DP626" s="807"/>
      <c r="DQ626" s="808"/>
      <c r="DR626" s="809"/>
      <c r="DS626" s="809"/>
      <c r="DT626" s="809"/>
      <c r="DU626" s="809"/>
      <c r="DV626" s="809"/>
      <c r="DW626" s="809"/>
      <c r="DX626" s="809"/>
      <c r="DY626" s="809"/>
      <c r="DZ626" s="809"/>
      <c r="EA626" s="809"/>
      <c r="EB626" s="810"/>
      <c r="EC626" s="810"/>
      <c r="ED626" s="810"/>
      <c r="EE626" s="810"/>
      <c r="EF626" s="810"/>
      <c r="EG626" s="810"/>
      <c r="EH626" s="810"/>
      <c r="EI626" s="810"/>
      <c r="EJ626" s="810"/>
      <c r="EK626" s="810"/>
      <c r="EL626" s="810"/>
      <c r="EM626" s="810"/>
      <c r="EN626" s="742"/>
    </row>
    <row r="627" spans="2:144" ht="12" customHeight="1">
      <c r="B627" s="638"/>
      <c r="C627" s="88" t="s">
        <v>641</v>
      </c>
      <c r="D627" s="88"/>
      <c r="E627" s="88"/>
      <c r="F627" s="88"/>
      <c r="G627" s="305"/>
      <c r="H627" s="88"/>
      <c r="I627" s="305"/>
      <c r="J627" s="88"/>
      <c r="K627" s="88"/>
      <c r="L627" s="97"/>
      <c r="M627" s="97"/>
      <c r="N627" s="88"/>
      <c r="O627" s="88"/>
      <c r="P627" s="88"/>
      <c r="Q627" s="88"/>
      <c r="R627" s="88"/>
      <c r="S627" s="88"/>
      <c r="T627" s="88"/>
      <c r="V627" s="306"/>
      <c r="W627" s="306"/>
      <c r="X627" s="306"/>
      <c r="Y627" s="306"/>
      <c r="Z627" s="306"/>
      <c r="AA627" s="306"/>
      <c r="AB627" s="306"/>
      <c r="AC627" s="306"/>
      <c r="AD627" s="306"/>
      <c r="AE627" s="306"/>
      <c r="AF627" s="306"/>
      <c r="AG627" s="306"/>
      <c r="AH627" s="306"/>
      <c r="AI627" s="306"/>
      <c r="AJ627" s="306"/>
      <c r="AK627" s="306"/>
      <c r="AL627" s="306"/>
      <c r="AM627" s="306"/>
      <c r="AN627" s="306"/>
      <c r="AO627" s="306"/>
      <c r="AP627" s="306"/>
      <c r="AQ627" s="306"/>
      <c r="AR627" s="306"/>
      <c r="AS627" s="306"/>
      <c r="AT627" s="306"/>
      <c r="AU627" s="306"/>
      <c r="AV627" s="306"/>
      <c r="AW627" s="306"/>
      <c r="AX627" s="306"/>
      <c r="AY627" s="306"/>
      <c r="AZ627" s="306"/>
      <c r="BA627" s="306"/>
      <c r="BB627" s="306"/>
      <c r="BC627" s="306"/>
      <c r="BD627" s="306"/>
      <c r="BE627" s="306"/>
      <c r="BF627" s="306"/>
      <c r="BG627" s="306"/>
      <c r="BH627" s="306"/>
      <c r="BI627" s="311"/>
      <c r="BJ627" s="831"/>
      <c r="BK627" s="831"/>
      <c r="BL627" s="831"/>
      <c r="BM627" s="831"/>
      <c r="BN627" s="831"/>
      <c r="BO627" s="831"/>
      <c r="BP627" s="831"/>
      <c r="BQ627" s="831"/>
      <c r="BR627" s="831"/>
      <c r="BS627" s="831"/>
      <c r="BT627" s="831"/>
      <c r="BU627" s="849"/>
      <c r="BV627" s="849"/>
      <c r="BW627" s="849"/>
      <c r="BX627" s="849"/>
      <c r="BY627" s="849"/>
      <c r="BZ627" s="849"/>
      <c r="CA627" s="849"/>
      <c r="CB627" s="849"/>
      <c r="CC627" s="849"/>
      <c r="CD627" s="849"/>
      <c r="CE627" s="849"/>
      <c r="CF627" s="837"/>
      <c r="CG627" s="837"/>
      <c r="CH627" s="837"/>
      <c r="CI627" s="837"/>
      <c r="CJ627" s="837"/>
      <c r="CK627" s="837"/>
      <c r="CL627" s="837"/>
      <c r="CM627" s="837"/>
      <c r="CN627" s="837"/>
      <c r="CO627" s="837"/>
      <c r="CP627" s="837"/>
      <c r="CQ627" s="837"/>
      <c r="CR627" s="837"/>
      <c r="CS627" s="837"/>
      <c r="CT627" s="837"/>
      <c r="CU627" s="837"/>
      <c r="CV627" s="837"/>
      <c r="CW627" s="837"/>
      <c r="CX627" s="837"/>
      <c r="CY627" s="837"/>
      <c r="CZ627" s="837"/>
      <c r="DA627" s="837"/>
      <c r="DB627" s="837"/>
      <c r="DC627" s="837"/>
      <c r="DD627" s="837"/>
      <c r="DE627" s="837"/>
      <c r="DF627" s="837"/>
      <c r="DG627" s="837"/>
      <c r="DH627" s="837"/>
      <c r="DI627" s="837"/>
      <c r="DJ627" s="837"/>
      <c r="DK627" s="837"/>
      <c r="DL627" s="837"/>
      <c r="DM627" s="837"/>
      <c r="DN627" s="837"/>
      <c r="DO627" s="837"/>
      <c r="DP627" s="837"/>
      <c r="DQ627" s="813"/>
      <c r="DR627" s="836"/>
      <c r="DS627" s="836"/>
      <c r="DT627" s="836"/>
      <c r="DU627" s="836"/>
      <c r="DV627" s="836"/>
      <c r="DW627" s="836"/>
      <c r="DX627" s="836"/>
      <c r="DY627" s="836"/>
      <c r="DZ627" s="836"/>
      <c r="EA627" s="836"/>
      <c r="EB627" s="836"/>
      <c r="EC627" s="836"/>
      <c r="ED627" s="836"/>
      <c r="EE627" s="836"/>
      <c r="EF627" s="836"/>
      <c r="EG627" s="836"/>
      <c r="EH627" s="836"/>
      <c r="EI627" s="836"/>
      <c r="EJ627" s="836"/>
      <c r="EK627" s="836"/>
      <c r="EL627" s="836"/>
      <c r="EM627" s="836"/>
      <c r="EN627" s="742"/>
    </row>
    <row r="628" spans="2:144" ht="21" customHeight="1">
      <c r="B628" s="638"/>
      <c r="C628" s="464" t="s">
        <v>680</v>
      </c>
      <c r="D628" s="77"/>
      <c r="E628" s="77"/>
      <c r="F628" s="77"/>
      <c r="G628" s="78"/>
      <c r="H628" s="77"/>
      <c r="I628" s="78"/>
      <c r="J628" s="77"/>
      <c r="K628" s="77"/>
      <c r="L628" s="39"/>
      <c r="M628" s="39"/>
      <c r="N628" s="77"/>
      <c r="O628" s="77"/>
      <c r="P628" s="300"/>
      <c r="Q628" s="77"/>
      <c r="R628" s="77"/>
      <c r="S628" s="77"/>
      <c r="T628" s="77"/>
      <c r="V628" s="302"/>
      <c r="W628" s="302"/>
      <c r="X628" s="302"/>
      <c r="Y628" s="302"/>
      <c r="Z628" s="302"/>
      <c r="AA628" s="302"/>
      <c r="AB628" s="302"/>
      <c r="AC628" s="302"/>
      <c r="AD628" s="302"/>
      <c r="AE628" s="302"/>
      <c r="AF628" s="302"/>
      <c r="AG628" s="302"/>
      <c r="AH628" s="302"/>
      <c r="AI628" s="302"/>
      <c r="AJ628" s="302"/>
      <c r="AK628" s="302"/>
      <c r="AL628" s="302"/>
      <c r="AM628" s="302"/>
      <c r="AN628" s="302"/>
      <c r="AO628" s="302"/>
      <c r="AP628" s="302"/>
      <c r="AQ628" s="302"/>
      <c r="AR628" s="302"/>
      <c r="AS628" s="302"/>
      <c r="AT628" s="302"/>
      <c r="AU628" s="302"/>
      <c r="AV628" s="302"/>
      <c r="AW628" s="302"/>
      <c r="AX628" s="302"/>
      <c r="AY628" s="302"/>
      <c r="AZ628" s="302"/>
      <c r="BA628" s="302"/>
      <c r="BB628" s="302"/>
      <c r="BC628" s="302"/>
      <c r="BD628" s="302"/>
      <c r="BE628" s="302"/>
      <c r="BF628" s="302"/>
      <c r="BG628" s="302"/>
      <c r="BH628" s="302"/>
      <c r="BI628" s="190"/>
      <c r="BJ628" s="815"/>
      <c r="BK628" s="815"/>
      <c r="BL628" s="815"/>
      <c r="BM628" s="815"/>
      <c r="BN628" s="815"/>
      <c r="BO628" s="815"/>
      <c r="BP628" s="907"/>
      <c r="BQ628" s="907"/>
      <c r="BR628" s="907"/>
      <c r="BS628" s="907"/>
      <c r="BT628" s="824"/>
      <c r="BU628" s="912"/>
      <c r="BV628" s="908"/>
      <c r="BW628" s="908"/>
      <c r="BX628" s="908"/>
      <c r="BY628" s="908"/>
      <c r="BZ628" s="909"/>
      <c r="CA628" s="909"/>
      <c r="CB628" s="909"/>
      <c r="CC628" s="909"/>
      <c r="CD628" s="909"/>
      <c r="CE628" s="646"/>
      <c r="CF628" s="885"/>
      <c r="CG628" s="885"/>
      <c r="CH628" s="885"/>
      <c r="CI628" s="885"/>
      <c r="CJ628" s="885"/>
      <c r="CK628" s="885"/>
      <c r="CL628" s="885"/>
      <c r="CM628" s="885"/>
      <c r="CN628" s="885"/>
      <c r="CO628" s="885"/>
      <c r="CP628" s="885"/>
      <c r="CQ628" s="885"/>
      <c r="CR628" s="885"/>
      <c r="CS628" s="885"/>
      <c r="CT628" s="885"/>
      <c r="CU628" s="885"/>
      <c r="CV628" s="885"/>
      <c r="CW628" s="885"/>
      <c r="CX628" s="815"/>
      <c r="CY628" s="886"/>
      <c r="CZ628" s="886"/>
      <c r="DA628" s="886"/>
      <c r="DB628" s="886"/>
      <c r="DC628" s="886"/>
      <c r="DD628" s="886"/>
      <c r="DE628" s="886"/>
      <c r="DF628" s="886"/>
      <c r="DG628" s="886"/>
      <c r="DH628" s="886"/>
      <c r="DI628" s="886"/>
      <c r="DJ628" s="886"/>
      <c r="DK628" s="886"/>
      <c r="DL628" s="886"/>
      <c r="DM628" s="886"/>
      <c r="DN628" s="887"/>
      <c r="DO628" s="887"/>
      <c r="DP628" s="887"/>
      <c r="DQ628" s="808"/>
      <c r="DR628" s="888"/>
      <c r="DS628" s="888"/>
      <c r="DT628" s="888"/>
      <c r="DU628" s="888"/>
      <c r="DV628" s="888"/>
      <c r="DW628" s="888"/>
      <c r="DX628" s="888"/>
      <c r="DY628" s="888"/>
      <c r="DZ628" s="888"/>
      <c r="EA628" s="889"/>
      <c r="EB628" s="889"/>
      <c r="EC628" s="889"/>
      <c r="ED628" s="889"/>
      <c r="EE628" s="889"/>
      <c r="EF628" s="889"/>
      <c r="EG628" s="889"/>
      <c r="EH628" s="889"/>
      <c r="EI628" s="889"/>
      <c r="EJ628" s="889"/>
      <c r="EK628" s="887"/>
      <c r="EL628" s="887"/>
      <c r="EM628" s="887"/>
      <c r="EN628" s="742"/>
    </row>
    <row r="629" spans="2:144" ht="12" customHeight="1">
      <c r="B629" s="638"/>
      <c r="D629" s="307" t="s">
        <v>603</v>
      </c>
      <c r="E629" s="57" t="s">
        <v>233</v>
      </c>
      <c r="F629" s="57" t="s">
        <v>232</v>
      </c>
      <c r="G629" s="58" t="s">
        <v>231</v>
      </c>
      <c r="H629" s="59" t="s">
        <v>234</v>
      </c>
      <c r="I629" s="60" t="s">
        <v>179</v>
      </c>
      <c r="J629" s="59" t="s">
        <v>642</v>
      </c>
      <c r="K629" s="59" t="s">
        <v>648</v>
      </c>
      <c r="L629" s="515"/>
      <c r="M629" s="816"/>
      <c r="N629" s="817"/>
      <c r="O629" s="818" t="s">
        <v>236</v>
      </c>
      <c r="P629" s="910"/>
      <c r="Q629" s="821" t="s">
        <v>237</v>
      </c>
      <c r="R629" s="821" t="s">
        <v>238</v>
      </c>
      <c r="S629" s="835" t="s">
        <v>239</v>
      </c>
      <c r="T629" s="835" t="s">
        <v>240</v>
      </c>
      <c r="Z629" s="309"/>
      <c r="AA629" s="309"/>
      <c r="AH629" s="309"/>
      <c r="AI629" s="309"/>
      <c r="AJ629" s="309"/>
      <c r="AS629" s="309"/>
      <c r="AT629" s="309"/>
      <c r="AU629" s="309"/>
      <c r="AV629" s="309"/>
      <c r="AW629" s="309"/>
      <c r="BE629" s="309"/>
      <c r="BF629" s="309"/>
      <c r="BG629" s="309"/>
      <c r="BH629" s="309"/>
      <c r="BK629" s="831"/>
      <c r="BL629" s="831"/>
      <c r="BM629" s="831"/>
      <c r="BN629" s="831"/>
      <c r="BO629" s="831"/>
      <c r="BT629" s="825"/>
      <c r="BU629" s="825"/>
      <c r="BV629" s="911"/>
      <c r="BZ629" s="911"/>
      <c r="CA629" s="911"/>
      <c r="CI629" s="825"/>
      <c r="CJ629" s="825"/>
      <c r="CK629" s="825"/>
      <c r="CL629" s="825"/>
      <c r="CM629" s="825"/>
      <c r="CN629" s="825"/>
      <c r="CO629" s="825"/>
      <c r="CP629" s="825"/>
      <c r="CQ629" s="825"/>
      <c r="CR629" s="825"/>
      <c r="CS629" s="825"/>
      <c r="CT629" s="825"/>
      <c r="CU629" s="825"/>
      <c r="CV629" s="825"/>
      <c r="CW629" s="825"/>
      <c r="CX629" s="825"/>
      <c r="DE629" s="836"/>
      <c r="DF629" s="825"/>
      <c r="DG629" s="825"/>
      <c r="DH629" s="826"/>
      <c r="EG629" s="836"/>
      <c r="EH629" s="836"/>
      <c r="EI629" s="836"/>
      <c r="EJ629" s="836"/>
      <c r="EK629" s="836"/>
      <c r="EL629" s="836"/>
      <c r="EM629" s="836"/>
      <c r="EN629" s="742"/>
    </row>
    <row r="630" spans="2:144" ht="12" customHeight="1">
      <c r="B630" s="638"/>
      <c r="C630" s="64">
        <v>264</v>
      </c>
      <c r="D630" s="41" t="s">
        <v>583</v>
      </c>
      <c r="E630" s="42">
        <v>14</v>
      </c>
      <c r="F630" s="66">
        <v>0.07</v>
      </c>
      <c r="G630" s="44">
        <v>2.64</v>
      </c>
      <c r="H630" s="45">
        <v>19</v>
      </c>
      <c r="I630" s="46">
        <f aca="true" t="shared" si="112" ref="I630:I636">F630*G630</f>
        <v>0.18480000000000002</v>
      </c>
      <c r="J630" s="47">
        <f aca="true" t="shared" si="113" ref="J630:J636">K630/G630</f>
        <v>7.575757575757575</v>
      </c>
      <c r="K630" s="855">
        <v>20</v>
      </c>
      <c r="L630" s="514"/>
      <c r="M630" s="797"/>
      <c r="N630" s="798" t="s">
        <v>180</v>
      </c>
      <c r="O630" s="799">
        <f aca="true" t="shared" si="114" ref="O630:O636">I630*M630</f>
        <v>0</v>
      </c>
      <c r="P630" s="905" t="s">
        <v>445</v>
      </c>
      <c r="Q630" s="844">
        <f aca="true" t="shared" si="115" ref="Q630:Q636">ROUNDUP((S630*(euro)),-2)</f>
        <v>0</v>
      </c>
      <c r="R630" s="845">
        <f aca="true" t="shared" si="116" ref="R630:R636">Q630*(1.25)</f>
        <v>0</v>
      </c>
      <c r="S630" s="846">
        <f aca="true" t="shared" si="117" ref="S630:S636">ROUNDUP((K630*M630),0)</f>
        <v>0</v>
      </c>
      <c r="T630" s="847">
        <f aca="true" t="shared" si="118" ref="T630:T636">ROUNDUP((S630*1.25),0)</f>
        <v>0</v>
      </c>
      <c r="U630" s="49">
        <f aca="true" t="shared" si="119" ref="U630:U636">H630*M630</f>
        <v>0</v>
      </c>
      <c r="Z630" s="188"/>
      <c r="AA630" s="188"/>
      <c r="AH630" s="187"/>
      <c r="AI630" s="187"/>
      <c r="AJ630" s="187"/>
      <c r="AS630" s="189"/>
      <c r="AT630" s="189"/>
      <c r="AU630" s="189"/>
      <c r="AV630" s="189"/>
      <c r="AW630" s="189"/>
      <c r="BE630" s="856"/>
      <c r="BF630" s="856"/>
      <c r="BG630" s="856"/>
      <c r="BH630" s="856"/>
      <c r="BK630" s="812"/>
      <c r="BL630" s="812"/>
      <c r="BM630" s="812"/>
      <c r="BN630" s="812"/>
      <c r="BO630" s="812"/>
      <c r="BT630" s="814"/>
      <c r="BU630" s="814"/>
      <c r="BV630" s="850"/>
      <c r="BZ630" s="850"/>
      <c r="CA630" s="850"/>
      <c r="CI630" s="814"/>
      <c r="CJ630" s="814"/>
      <c r="CK630" s="814"/>
      <c r="CL630" s="814"/>
      <c r="CM630" s="814"/>
      <c r="CN630" s="814"/>
      <c r="CO630" s="814"/>
      <c r="CP630" s="814"/>
      <c r="CQ630" s="814"/>
      <c r="CR630" s="814"/>
      <c r="CS630" s="814"/>
      <c r="CT630" s="814"/>
      <c r="CU630" s="814"/>
      <c r="CV630" s="814"/>
      <c r="CW630" s="814"/>
      <c r="CX630" s="815"/>
      <c r="DE630" s="810"/>
      <c r="DF630" s="807"/>
      <c r="DG630" s="807"/>
      <c r="DH630" s="808"/>
      <c r="EG630" s="810"/>
      <c r="EH630" s="810"/>
      <c r="EI630" s="810"/>
      <c r="EJ630" s="810"/>
      <c r="EK630" s="810"/>
      <c r="EL630" s="810"/>
      <c r="EM630" s="810"/>
      <c r="EN630" s="742"/>
    </row>
    <row r="631" spans="2:144" ht="12" customHeight="1">
      <c r="B631" s="638"/>
      <c r="C631" s="64">
        <v>330</v>
      </c>
      <c r="D631" s="41" t="s">
        <v>584</v>
      </c>
      <c r="E631" s="42">
        <v>14</v>
      </c>
      <c r="F631" s="66">
        <v>0.07</v>
      </c>
      <c r="G631" s="44">
        <v>3.3</v>
      </c>
      <c r="H631" s="45">
        <v>23</v>
      </c>
      <c r="I631" s="46">
        <f t="shared" si="112"/>
        <v>0.231</v>
      </c>
      <c r="J631" s="47">
        <f t="shared" si="113"/>
        <v>7.272727272727273</v>
      </c>
      <c r="K631" s="855">
        <v>24</v>
      </c>
      <c r="L631" s="514"/>
      <c r="M631" s="797"/>
      <c r="N631" s="798" t="s">
        <v>180</v>
      </c>
      <c r="O631" s="799">
        <f t="shared" si="114"/>
        <v>0</v>
      </c>
      <c r="P631" s="905" t="s">
        <v>448</v>
      </c>
      <c r="Q631" s="844">
        <f t="shared" si="115"/>
        <v>0</v>
      </c>
      <c r="R631" s="845">
        <f t="shared" si="116"/>
        <v>0</v>
      </c>
      <c r="S631" s="846">
        <f t="shared" si="117"/>
        <v>0</v>
      </c>
      <c r="T631" s="847">
        <f t="shared" si="118"/>
        <v>0</v>
      </c>
      <c r="U631" s="49">
        <f t="shared" si="119"/>
        <v>0</v>
      </c>
      <c r="Z631" s="188"/>
      <c r="AA631" s="188"/>
      <c r="AH631" s="187"/>
      <c r="AI631" s="187"/>
      <c r="AJ631" s="187"/>
      <c r="AS631" s="189"/>
      <c r="AT631" s="189"/>
      <c r="AU631" s="189"/>
      <c r="AV631" s="189"/>
      <c r="AW631" s="189"/>
      <c r="BE631" s="856"/>
      <c r="BF631" s="856"/>
      <c r="BG631" s="856"/>
      <c r="BH631" s="856"/>
      <c r="BK631" s="812"/>
      <c r="BL631" s="812"/>
      <c r="BM631" s="812"/>
      <c r="BN631" s="812"/>
      <c r="BO631" s="812"/>
      <c r="BT631" s="814"/>
      <c r="BU631" s="814"/>
      <c r="BV631" s="850"/>
      <c r="BZ631" s="850"/>
      <c r="CA631" s="850"/>
      <c r="CI631" s="814"/>
      <c r="CJ631" s="814"/>
      <c r="CK631" s="814"/>
      <c r="CL631" s="814"/>
      <c r="CM631" s="814"/>
      <c r="CN631" s="814"/>
      <c r="CO631" s="814"/>
      <c r="CP631" s="814"/>
      <c r="CQ631" s="814"/>
      <c r="CR631" s="814"/>
      <c r="CS631" s="814"/>
      <c r="CT631" s="814"/>
      <c r="CU631" s="814"/>
      <c r="CV631" s="814"/>
      <c r="CW631" s="814"/>
      <c r="CX631" s="815"/>
      <c r="DE631" s="810"/>
      <c r="DF631" s="807"/>
      <c r="DG631" s="807"/>
      <c r="DH631" s="808"/>
      <c r="EG631" s="810"/>
      <c r="EH631" s="810"/>
      <c r="EI631" s="810"/>
      <c r="EJ631" s="810"/>
      <c r="EK631" s="810"/>
      <c r="EL631" s="810"/>
      <c r="EM631" s="810"/>
      <c r="EN631" s="742"/>
    </row>
    <row r="632" spans="2:144" ht="12" customHeight="1">
      <c r="B632" s="638"/>
      <c r="C632" s="64">
        <v>396</v>
      </c>
      <c r="D632" s="41" t="s">
        <v>585</v>
      </c>
      <c r="E632" s="42">
        <v>14</v>
      </c>
      <c r="F632" s="66">
        <v>0.07</v>
      </c>
      <c r="G632" s="44">
        <v>3.96</v>
      </c>
      <c r="H632" s="45">
        <v>28</v>
      </c>
      <c r="I632" s="46">
        <f t="shared" si="112"/>
        <v>0.2772</v>
      </c>
      <c r="J632" s="47">
        <f t="shared" si="113"/>
        <v>6.818181818181818</v>
      </c>
      <c r="K632" s="855">
        <v>27</v>
      </c>
      <c r="L632" s="514"/>
      <c r="M632" s="797"/>
      <c r="N632" s="798" t="s">
        <v>180</v>
      </c>
      <c r="O632" s="799">
        <f t="shared" si="114"/>
        <v>0</v>
      </c>
      <c r="P632" s="905" t="s">
        <v>445</v>
      </c>
      <c r="Q632" s="844">
        <f t="shared" si="115"/>
        <v>0</v>
      </c>
      <c r="R632" s="845">
        <f t="shared" si="116"/>
        <v>0</v>
      </c>
      <c r="S632" s="846">
        <f t="shared" si="117"/>
        <v>0</v>
      </c>
      <c r="T632" s="847">
        <f t="shared" si="118"/>
        <v>0</v>
      </c>
      <c r="U632" s="49">
        <f t="shared" si="119"/>
        <v>0</v>
      </c>
      <c r="Z632" s="188"/>
      <c r="AA632" s="188"/>
      <c r="AH632" s="187"/>
      <c r="AI632" s="187"/>
      <c r="AJ632" s="187"/>
      <c r="AS632" s="189"/>
      <c r="AT632" s="189"/>
      <c r="AU632" s="189"/>
      <c r="AV632" s="189"/>
      <c r="AW632" s="189"/>
      <c r="BE632" s="856"/>
      <c r="BF632" s="856"/>
      <c r="BG632" s="856"/>
      <c r="BH632" s="856"/>
      <c r="BK632" s="812"/>
      <c r="BL632" s="812"/>
      <c r="BM632" s="812"/>
      <c r="BN632" s="812"/>
      <c r="BO632" s="812"/>
      <c r="BT632" s="814"/>
      <c r="BU632" s="814"/>
      <c r="BV632" s="850"/>
      <c r="BZ632" s="850"/>
      <c r="CA632" s="850"/>
      <c r="CI632" s="814"/>
      <c r="CJ632" s="814"/>
      <c r="CK632" s="814"/>
      <c r="CL632" s="814"/>
      <c r="CM632" s="814"/>
      <c r="CN632" s="814"/>
      <c r="CO632" s="814"/>
      <c r="CP632" s="814"/>
      <c r="CQ632" s="814"/>
      <c r="CR632" s="814"/>
      <c r="CS632" s="814"/>
      <c r="CT632" s="814"/>
      <c r="CU632" s="814"/>
      <c r="CV632" s="814"/>
      <c r="CW632" s="814"/>
      <c r="CX632" s="815"/>
      <c r="DE632" s="810"/>
      <c r="DF632" s="807"/>
      <c r="DG632" s="807"/>
      <c r="DH632" s="808"/>
      <c r="EG632" s="810"/>
      <c r="EH632" s="810"/>
      <c r="EI632" s="810"/>
      <c r="EJ632" s="810"/>
      <c r="EK632" s="810"/>
      <c r="EL632" s="810"/>
      <c r="EM632" s="810"/>
      <c r="EN632" s="742"/>
    </row>
    <row r="633" spans="2:144" ht="12" customHeight="1">
      <c r="B633" s="638"/>
      <c r="C633" s="64">
        <v>462</v>
      </c>
      <c r="D633" s="41" t="s">
        <v>586</v>
      </c>
      <c r="E633" s="42">
        <v>14</v>
      </c>
      <c r="F633" s="66">
        <v>0.07</v>
      </c>
      <c r="G633" s="44">
        <v>4.62</v>
      </c>
      <c r="H633" s="45">
        <v>33</v>
      </c>
      <c r="I633" s="46">
        <f t="shared" si="112"/>
        <v>0.3234</v>
      </c>
      <c r="J633" s="47">
        <f t="shared" si="113"/>
        <v>6.4935064935064934</v>
      </c>
      <c r="K633" s="855">
        <v>30</v>
      </c>
      <c r="L633" s="514"/>
      <c r="M633" s="797"/>
      <c r="N633" s="798" t="s">
        <v>180</v>
      </c>
      <c r="O633" s="799">
        <f t="shared" si="114"/>
        <v>0</v>
      </c>
      <c r="P633" s="905" t="s">
        <v>570</v>
      </c>
      <c r="Q633" s="844">
        <f t="shared" si="115"/>
        <v>0</v>
      </c>
      <c r="R633" s="845">
        <f t="shared" si="116"/>
        <v>0</v>
      </c>
      <c r="S633" s="846">
        <f t="shared" si="117"/>
        <v>0</v>
      </c>
      <c r="T633" s="847">
        <f t="shared" si="118"/>
        <v>0</v>
      </c>
      <c r="U633" s="49">
        <f t="shared" si="119"/>
        <v>0</v>
      </c>
      <c r="Z633" s="188"/>
      <c r="AA633" s="188"/>
      <c r="AH633" s="187"/>
      <c r="AI633" s="187"/>
      <c r="AJ633" s="187"/>
      <c r="AS633" s="189"/>
      <c r="AT633" s="189"/>
      <c r="AU633" s="189"/>
      <c r="AV633" s="189"/>
      <c r="AW633" s="189"/>
      <c r="BE633" s="856"/>
      <c r="BF633" s="856"/>
      <c r="BG633" s="856"/>
      <c r="BH633" s="856"/>
      <c r="BK633" s="812"/>
      <c r="BL633" s="812"/>
      <c r="BM633" s="812"/>
      <c r="BN633" s="812"/>
      <c r="BO633" s="812"/>
      <c r="BT633" s="814"/>
      <c r="BU633" s="814"/>
      <c r="BV633" s="850"/>
      <c r="BZ633" s="850"/>
      <c r="CA633" s="850"/>
      <c r="CI633" s="814"/>
      <c r="CJ633" s="814"/>
      <c r="CK633" s="814"/>
      <c r="CL633" s="814"/>
      <c r="CM633" s="814"/>
      <c r="CN633" s="814"/>
      <c r="CO633" s="814"/>
      <c r="CP633" s="814"/>
      <c r="CQ633" s="814"/>
      <c r="CR633" s="814"/>
      <c r="CS633" s="814"/>
      <c r="CT633" s="814"/>
      <c r="CU633" s="814"/>
      <c r="CV633" s="814"/>
      <c r="CW633" s="814"/>
      <c r="CX633" s="815"/>
      <c r="DE633" s="810"/>
      <c r="DF633" s="807"/>
      <c r="DG633" s="807"/>
      <c r="DH633" s="808"/>
      <c r="EG633" s="810"/>
      <c r="EH633" s="810"/>
      <c r="EI633" s="810"/>
      <c r="EJ633" s="810"/>
      <c r="EK633" s="810"/>
      <c r="EL633" s="810"/>
      <c r="EM633" s="810"/>
      <c r="EN633" s="742"/>
    </row>
    <row r="634" spans="2:144" ht="12" customHeight="1">
      <c r="B634" s="638"/>
      <c r="C634" s="64">
        <v>528</v>
      </c>
      <c r="D634" s="41" t="s">
        <v>587</v>
      </c>
      <c r="E634" s="42">
        <v>14</v>
      </c>
      <c r="F634" s="66">
        <v>0.07</v>
      </c>
      <c r="G634" s="44">
        <v>5.28</v>
      </c>
      <c r="H634" s="45">
        <v>37</v>
      </c>
      <c r="I634" s="46">
        <f t="shared" si="112"/>
        <v>0.36960000000000004</v>
      </c>
      <c r="J634" s="47">
        <f t="shared" si="113"/>
        <v>6.25</v>
      </c>
      <c r="K634" s="855">
        <v>33</v>
      </c>
      <c r="L634" s="514"/>
      <c r="M634" s="797"/>
      <c r="N634" s="798" t="s">
        <v>180</v>
      </c>
      <c r="O634" s="799">
        <f t="shared" si="114"/>
        <v>0</v>
      </c>
      <c r="P634" s="905" t="s">
        <v>445</v>
      </c>
      <c r="Q634" s="844">
        <f t="shared" si="115"/>
        <v>0</v>
      </c>
      <c r="R634" s="845">
        <f t="shared" si="116"/>
        <v>0</v>
      </c>
      <c r="S634" s="846">
        <f t="shared" si="117"/>
        <v>0</v>
      </c>
      <c r="T634" s="847">
        <f t="shared" si="118"/>
        <v>0</v>
      </c>
      <c r="U634" s="49">
        <f t="shared" si="119"/>
        <v>0</v>
      </c>
      <c r="Z634" s="188"/>
      <c r="AA634" s="188"/>
      <c r="AH634" s="187"/>
      <c r="AI634" s="187"/>
      <c r="AJ634" s="187"/>
      <c r="AS634" s="189"/>
      <c r="AT634" s="189"/>
      <c r="AU634" s="189"/>
      <c r="AV634" s="189"/>
      <c r="AW634" s="189"/>
      <c r="BE634" s="856"/>
      <c r="BF634" s="856"/>
      <c r="BG634" s="856"/>
      <c r="BH634" s="856"/>
      <c r="BK634" s="812"/>
      <c r="BL634" s="812"/>
      <c r="BM634" s="812"/>
      <c r="BN634" s="812"/>
      <c r="BO634" s="812"/>
      <c r="BT634" s="814"/>
      <c r="BU634" s="814"/>
      <c r="BV634" s="850"/>
      <c r="BZ634" s="850"/>
      <c r="CA634" s="850"/>
      <c r="CI634" s="814"/>
      <c r="CJ634" s="814"/>
      <c r="CK634" s="814"/>
      <c r="CL634" s="814"/>
      <c r="CM634" s="814"/>
      <c r="CN634" s="814"/>
      <c r="CO634" s="814"/>
      <c r="CP634" s="814"/>
      <c r="CQ634" s="814"/>
      <c r="CR634" s="814"/>
      <c r="CS634" s="814"/>
      <c r="CT634" s="814"/>
      <c r="CU634" s="814"/>
      <c r="CV634" s="814"/>
      <c r="CW634" s="814"/>
      <c r="CX634" s="815"/>
      <c r="DE634" s="810"/>
      <c r="DF634" s="807"/>
      <c r="DG634" s="807"/>
      <c r="DH634" s="808"/>
      <c r="EG634" s="810"/>
      <c r="EH634" s="810"/>
      <c r="EI634" s="810"/>
      <c r="EJ634" s="810"/>
      <c r="EK634" s="810"/>
      <c r="EL634" s="810"/>
      <c r="EM634" s="810"/>
      <c r="EN634" s="742"/>
    </row>
    <row r="635" spans="2:144" ht="12" customHeight="1">
      <c r="B635" s="638"/>
      <c r="C635" s="64">
        <v>594</v>
      </c>
      <c r="D635" s="41" t="s">
        <v>588</v>
      </c>
      <c r="E635" s="42">
        <v>14</v>
      </c>
      <c r="F635" s="66">
        <v>0.07</v>
      </c>
      <c r="G635" s="44">
        <v>5.94</v>
      </c>
      <c r="H635" s="45">
        <v>42</v>
      </c>
      <c r="I635" s="46">
        <f t="shared" si="112"/>
        <v>0.41580000000000006</v>
      </c>
      <c r="J635" s="47">
        <f t="shared" si="113"/>
        <v>6.0606060606060606</v>
      </c>
      <c r="K635" s="855">
        <v>36</v>
      </c>
      <c r="L635" s="514"/>
      <c r="M635" s="797"/>
      <c r="N635" s="798" t="s">
        <v>180</v>
      </c>
      <c r="O635" s="799">
        <f t="shared" si="114"/>
        <v>0</v>
      </c>
      <c r="P635" s="905" t="s">
        <v>445</v>
      </c>
      <c r="Q635" s="844">
        <f t="shared" si="115"/>
        <v>0</v>
      </c>
      <c r="R635" s="845">
        <f t="shared" si="116"/>
        <v>0</v>
      </c>
      <c r="S635" s="846">
        <f t="shared" si="117"/>
        <v>0</v>
      </c>
      <c r="T635" s="847">
        <f t="shared" si="118"/>
        <v>0</v>
      </c>
      <c r="U635" s="49">
        <f t="shared" si="119"/>
        <v>0</v>
      </c>
      <c r="Z635" s="188"/>
      <c r="AA635" s="188"/>
      <c r="AH635" s="187"/>
      <c r="AI635" s="187"/>
      <c r="AJ635" s="187"/>
      <c r="AS635" s="189"/>
      <c r="AT635" s="189"/>
      <c r="AU635" s="189"/>
      <c r="AV635" s="189"/>
      <c r="AW635" s="189"/>
      <c r="BE635" s="856"/>
      <c r="BF635" s="856"/>
      <c r="BG635" s="856"/>
      <c r="BH635" s="856"/>
      <c r="BK635" s="812"/>
      <c r="BL635" s="812"/>
      <c r="BM635" s="812"/>
      <c r="BN635" s="812"/>
      <c r="BO635" s="812"/>
      <c r="BT635" s="814"/>
      <c r="BU635" s="814"/>
      <c r="BV635" s="850"/>
      <c r="BZ635" s="850"/>
      <c r="CA635" s="850"/>
      <c r="CI635" s="814"/>
      <c r="CJ635" s="814"/>
      <c r="CK635" s="814"/>
      <c r="CL635" s="814"/>
      <c r="CM635" s="814"/>
      <c r="CN635" s="814"/>
      <c r="CO635" s="814"/>
      <c r="CP635" s="814"/>
      <c r="CQ635" s="814"/>
      <c r="CR635" s="814"/>
      <c r="CS635" s="814"/>
      <c r="CT635" s="814"/>
      <c r="CU635" s="814"/>
      <c r="CV635" s="814"/>
      <c r="CW635" s="814"/>
      <c r="CX635" s="815"/>
      <c r="DE635" s="810"/>
      <c r="DF635" s="807"/>
      <c r="DG635" s="807"/>
      <c r="DH635" s="808"/>
      <c r="EG635" s="810"/>
      <c r="EH635" s="810"/>
      <c r="EI635" s="810"/>
      <c r="EJ635" s="810"/>
      <c r="EK635" s="810"/>
      <c r="EL635" s="810"/>
      <c r="EM635" s="810"/>
      <c r="EN635" s="742"/>
    </row>
    <row r="636" spans="2:144" ht="12" customHeight="1">
      <c r="B636" s="638"/>
      <c r="C636" s="64">
        <v>660</v>
      </c>
      <c r="D636" s="41" t="s">
        <v>589</v>
      </c>
      <c r="E636" s="42">
        <v>14</v>
      </c>
      <c r="F636" s="66">
        <v>0.07</v>
      </c>
      <c r="G636" s="44">
        <v>6.6</v>
      </c>
      <c r="H636" s="45">
        <v>47</v>
      </c>
      <c r="I636" s="46">
        <f t="shared" si="112"/>
        <v>0.462</v>
      </c>
      <c r="J636" s="47">
        <f t="shared" si="113"/>
        <v>5.909090909090909</v>
      </c>
      <c r="K636" s="855">
        <v>39</v>
      </c>
      <c r="L636" s="514"/>
      <c r="M636" s="797"/>
      <c r="N636" s="798" t="s">
        <v>180</v>
      </c>
      <c r="O636" s="799">
        <f t="shared" si="114"/>
        <v>0</v>
      </c>
      <c r="P636" s="905" t="s">
        <v>445</v>
      </c>
      <c r="Q636" s="844">
        <f t="shared" si="115"/>
        <v>0</v>
      </c>
      <c r="R636" s="845">
        <f t="shared" si="116"/>
        <v>0</v>
      </c>
      <c r="S636" s="846">
        <f t="shared" si="117"/>
        <v>0</v>
      </c>
      <c r="T636" s="847">
        <f t="shared" si="118"/>
        <v>0</v>
      </c>
      <c r="U636" s="49">
        <f t="shared" si="119"/>
        <v>0</v>
      </c>
      <c r="Z636" s="188"/>
      <c r="AA636" s="188"/>
      <c r="AH636" s="187"/>
      <c r="AI636" s="187"/>
      <c r="AJ636" s="187"/>
      <c r="AS636" s="189"/>
      <c r="AT636" s="189"/>
      <c r="AU636" s="189"/>
      <c r="AV636" s="189"/>
      <c r="AW636" s="189"/>
      <c r="BE636" s="856"/>
      <c r="BF636" s="856"/>
      <c r="BG636" s="856"/>
      <c r="BH636" s="856"/>
      <c r="BK636" s="812"/>
      <c r="BL636" s="812"/>
      <c r="BM636" s="812"/>
      <c r="BN636" s="812"/>
      <c r="BO636" s="812"/>
      <c r="BT636" s="814"/>
      <c r="BU636" s="814"/>
      <c r="BV636" s="850"/>
      <c r="BZ636" s="850"/>
      <c r="CA636" s="850"/>
      <c r="CI636" s="814"/>
      <c r="CJ636" s="814"/>
      <c r="CK636" s="814"/>
      <c r="CL636" s="814"/>
      <c r="CM636" s="814"/>
      <c r="CN636" s="814"/>
      <c r="CO636" s="814"/>
      <c r="CP636" s="814"/>
      <c r="CQ636" s="814"/>
      <c r="CR636" s="814"/>
      <c r="CS636" s="814"/>
      <c r="CT636" s="814"/>
      <c r="CU636" s="814"/>
      <c r="CV636" s="814"/>
      <c r="CW636" s="814"/>
      <c r="CX636" s="815"/>
      <c r="DE636" s="810"/>
      <c r="DF636" s="807"/>
      <c r="DG636" s="807"/>
      <c r="DH636" s="808"/>
      <c r="EG636" s="810"/>
      <c r="EH636" s="810"/>
      <c r="EI636" s="810"/>
      <c r="EJ636" s="810"/>
      <c r="EK636" s="810"/>
      <c r="EL636" s="810"/>
      <c r="EM636" s="810"/>
      <c r="EN636" s="742"/>
    </row>
    <row r="637" spans="1:144" ht="12" customHeight="1">
      <c r="A637" s="564" t="s">
        <v>721</v>
      </c>
      <c r="B637" s="638"/>
      <c r="C637" s="64"/>
      <c r="D637" s="41"/>
      <c r="E637" s="42"/>
      <c r="F637" s="66"/>
      <c r="G637" s="44"/>
      <c r="H637" s="45"/>
      <c r="I637" s="512"/>
      <c r="J637" s="736" t="s">
        <v>720</v>
      </c>
      <c r="K637" s="512"/>
      <c r="L637" s="517"/>
      <c r="M637" s="851"/>
      <c r="N637" s="798"/>
      <c r="O637" s="1090">
        <f>SUM(O630:O636)</f>
        <v>0</v>
      </c>
      <c r="P637" s="905"/>
      <c r="Q637" s="840"/>
      <c r="R637" s="802"/>
      <c r="S637" s="841"/>
      <c r="T637" s="804"/>
      <c r="Z637" s="188"/>
      <c r="AA637" s="188"/>
      <c r="AH637" s="187"/>
      <c r="AI637" s="187"/>
      <c r="AJ637" s="187"/>
      <c r="AS637" s="189"/>
      <c r="AT637" s="189"/>
      <c r="AU637" s="189"/>
      <c r="AV637" s="189"/>
      <c r="AW637" s="189"/>
      <c r="BE637" s="856"/>
      <c r="BF637" s="856"/>
      <c r="BG637" s="856"/>
      <c r="BH637" s="856"/>
      <c r="BK637" s="812"/>
      <c r="BL637" s="812"/>
      <c r="BM637" s="812"/>
      <c r="BN637" s="812"/>
      <c r="BO637" s="812"/>
      <c r="BT637" s="814"/>
      <c r="BU637" s="814"/>
      <c r="BV637" s="850"/>
      <c r="BZ637" s="850"/>
      <c r="CA637" s="850"/>
      <c r="CI637" s="814"/>
      <c r="CJ637" s="814"/>
      <c r="CK637" s="814"/>
      <c r="CL637" s="814"/>
      <c r="CM637" s="814"/>
      <c r="CN637" s="814"/>
      <c r="CO637" s="814"/>
      <c r="CP637" s="814"/>
      <c r="CQ637" s="814"/>
      <c r="CR637" s="814"/>
      <c r="CS637" s="814"/>
      <c r="CT637" s="814"/>
      <c r="CU637" s="814"/>
      <c r="CV637" s="814"/>
      <c r="CW637" s="814"/>
      <c r="CX637" s="815"/>
      <c r="DE637" s="810"/>
      <c r="DF637" s="807"/>
      <c r="DG637" s="807"/>
      <c r="DH637" s="808"/>
      <c r="EG637" s="810"/>
      <c r="EH637" s="810"/>
      <c r="EI637" s="810"/>
      <c r="EJ637" s="810"/>
      <c r="EK637" s="810"/>
      <c r="EL637" s="810"/>
      <c r="EM637" s="810"/>
      <c r="EN637" s="742"/>
    </row>
    <row r="638" spans="2:144" ht="12" customHeight="1">
      <c r="B638" s="638"/>
      <c r="C638" s="88" t="s">
        <v>641</v>
      </c>
      <c r="D638" s="88"/>
      <c r="E638" s="88"/>
      <c r="F638" s="88"/>
      <c r="G638" s="305"/>
      <c r="H638" s="88"/>
      <c r="I638" s="305"/>
      <c r="J638" s="88"/>
      <c r="K638" s="88"/>
      <c r="L638" s="517"/>
      <c r="M638" s="851"/>
      <c r="N638" s="798"/>
      <c r="O638" s="799"/>
      <c r="P638" s="905"/>
      <c r="Q638" s="840"/>
      <c r="R638" s="802"/>
      <c r="S638" s="841"/>
      <c r="T638" s="804"/>
      <c r="Z638" s="306"/>
      <c r="AA638" s="306"/>
      <c r="AH638" s="306"/>
      <c r="AI638" s="306"/>
      <c r="AJ638" s="306"/>
      <c r="AS638" s="306"/>
      <c r="AT638" s="306"/>
      <c r="AU638" s="306"/>
      <c r="AV638" s="306"/>
      <c r="AW638" s="306"/>
      <c r="BE638" s="306"/>
      <c r="BF638" s="306"/>
      <c r="BG638" s="306"/>
      <c r="BH638" s="306"/>
      <c r="BK638" s="812"/>
      <c r="BL638" s="812"/>
      <c r="BM638" s="812"/>
      <c r="BN638" s="812"/>
      <c r="BO638" s="812"/>
      <c r="BT638" s="814"/>
      <c r="BU638" s="814"/>
      <c r="BV638" s="850"/>
      <c r="BZ638" s="850"/>
      <c r="CA638" s="850"/>
      <c r="CI638" s="814"/>
      <c r="CJ638" s="814"/>
      <c r="CK638" s="814"/>
      <c r="CL638" s="814"/>
      <c r="CM638" s="814"/>
      <c r="CN638" s="814"/>
      <c r="CO638" s="814"/>
      <c r="CP638" s="814"/>
      <c r="CQ638" s="814"/>
      <c r="CR638" s="814"/>
      <c r="CS638" s="814"/>
      <c r="CT638" s="814"/>
      <c r="CU638" s="814"/>
      <c r="CV638" s="814"/>
      <c r="CW638" s="814"/>
      <c r="CX638" s="815"/>
      <c r="DE638" s="810"/>
      <c r="DF638" s="807"/>
      <c r="DG638" s="807"/>
      <c r="DH638" s="808"/>
      <c r="EG638" s="810"/>
      <c r="EH638" s="810"/>
      <c r="EI638" s="810"/>
      <c r="EJ638" s="810"/>
      <c r="EK638" s="810"/>
      <c r="EL638" s="810"/>
      <c r="EM638" s="810"/>
      <c r="EN638" s="742"/>
    </row>
    <row r="639" spans="2:144" ht="21" customHeight="1">
      <c r="B639" s="638"/>
      <c r="C639" s="464" t="s">
        <v>680</v>
      </c>
      <c r="D639" s="77"/>
      <c r="E639" s="77"/>
      <c r="F639" s="77"/>
      <c r="G639" s="78"/>
      <c r="H639" s="77"/>
      <c r="I639" s="78"/>
      <c r="J639" s="77"/>
      <c r="K639" s="77"/>
      <c r="L639" s="519"/>
      <c r="M639" s="902"/>
      <c r="N639" s="906"/>
      <c r="O639" s="879"/>
      <c r="P639" s="905"/>
      <c r="Q639" s="880"/>
      <c r="R639" s="881"/>
      <c r="S639" s="882"/>
      <c r="T639" s="883"/>
      <c r="Z639" s="302"/>
      <c r="AA639" s="302"/>
      <c r="AH639" s="302"/>
      <c r="AI639" s="302"/>
      <c r="AJ639" s="302"/>
      <c r="AS639" s="302"/>
      <c r="AT639" s="302"/>
      <c r="AU639" s="302"/>
      <c r="AV639" s="302"/>
      <c r="AW639" s="302"/>
      <c r="BE639" s="302"/>
      <c r="BF639" s="302"/>
      <c r="BG639" s="302"/>
      <c r="BH639" s="302"/>
      <c r="BK639" s="815"/>
      <c r="BL639" s="815"/>
      <c r="BM639" s="815"/>
      <c r="BN639" s="815"/>
      <c r="BO639" s="815"/>
      <c r="BT639" s="885"/>
      <c r="BU639" s="885"/>
      <c r="BV639" s="908"/>
      <c r="BZ639" s="909"/>
      <c r="CA639" s="909"/>
      <c r="CI639" s="885"/>
      <c r="CJ639" s="885"/>
      <c r="CK639" s="885"/>
      <c r="CL639" s="885"/>
      <c r="CM639" s="885"/>
      <c r="CN639" s="885"/>
      <c r="CO639" s="885"/>
      <c r="CP639" s="885"/>
      <c r="CQ639" s="885"/>
      <c r="CR639" s="885"/>
      <c r="CS639" s="885"/>
      <c r="CT639" s="885"/>
      <c r="CU639" s="885"/>
      <c r="CV639" s="885"/>
      <c r="CW639" s="885"/>
      <c r="CX639" s="815"/>
      <c r="DE639" s="889"/>
      <c r="DF639" s="887"/>
      <c r="DG639" s="887"/>
      <c r="DH639" s="808"/>
      <c r="EG639" s="889"/>
      <c r="EH639" s="889"/>
      <c r="EI639" s="889"/>
      <c r="EJ639" s="889"/>
      <c r="EK639" s="887"/>
      <c r="EL639" s="887"/>
      <c r="EM639" s="887"/>
      <c r="EN639" s="742"/>
    </row>
    <row r="640" spans="2:144" ht="12" customHeight="1">
      <c r="B640" s="638"/>
      <c r="D640" s="307" t="s">
        <v>602</v>
      </c>
      <c r="E640" s="57" t="s">
        <v>233</v>
      </c>
      <c r="F640" s="57" t="s">
        <v>232</v>
      </c>
      <c r="G640" s="58" t="s">
        <v>231</v>
      </c>
      <c r="H640" s="59" t="s">
        <v>234</v>
      </c>
      <c r="I640" s="60" t="s">
        <v>179</v>
      </c>
      <c r="J640" s="59" t="s">
        <v>643</v>
      </c>
      <c r="K640" s="59" t="s">
        <v>648</v>
      </c>
      <c r="L640" s="515"/>
      <c r="M640" s="816"/>
      <c r="N640" s="817"/>
      <c r="O640" s="818" t="s">
        <v>236</v>
      </c>
      <c r="P640" s="910"/>
      <c r="Q640" s="821" t="s">
        <v>237</v>
      </c>
      <c r="R640" s="821" t="s">
        <v>238</v>
      </c>
      <c r="S640" s="835" t="s">
        <v>239</v>
      </c>
      <c r="T640" s="835" t="s">
        <v>240</v>
      </c>
      <c r="Z640" s="309"/>
      <c r="AA640" s="309"/>
      <c r="AH640" s="309"/>
      <c r="AI640" s="309"/>
      <c r="AJ640" s="309"/>
      <c r="AS640" s="309"/>
      <c r="AT640" s="309"/>
      <c r="AU640" s="309"/>
      <c r="AV640" s="309"/>
      <c r="AW640" s="309"/>
      <c r="BE640" s="309"/>
      <c r="BF640" s="309"/>
      <c r="BG640" s="309"/>
      <c r="BH640" s="309"/>
      <c r="BK640" s="831"/>
      <c r="BL640" s="831"/>
      <c r="BM640" s="831"/>
      <c r="BN640" s="831"/>
      <c r="BO640" s="831"/>
      <c r="BT640" s="825"/>
      <c r="BU640" s="825"/>
      <c r="BV640" s="911"/>
      <c r="BZ640" s="911"/>
      <c r="CA640" s="911"/>
      <c r="CI640" s="825"/>
      <c r="CJ640" s="825"/>
      <c r="CK640" s="825"/>
      <c r="CL640" s="825"/>
      <c r="CM640" s="825"/>
      <c r="CN640" s="825"/>
      <c r="CO640" s="825"/>
      <c r="CP640" s="825"/>
      <c r="CQ640" s="825"/>
      <c r="CR640" s="825"/>
      <c r="CS640" s="825"/>
      <c r="CT640" s="825"/>
      <c r="CU640" s="825"/>
      <c r="CV640" s="825"/>
      <c r="CW640" s="825"/>
      <c r="CX640" s="825"/>
      <c r="DE640" s="836"/>
      <c r="DF640" s="825"/>
      <c r="DG640" s="825"/>
      <c r="DH640" s="826"/>
      <c r="EG640" s="836"/>
      <c r="EH640" s="836"/>
      <c r="EI640" s="836"/>
      <c r="EJ640" s="836"/>
      <c r="EK640" s="836"/>
      <c r="EL640" s="836"/>
      <c r="EM640" s="836"/>
      <c r="EN640" s="742"/>
    </row>
    <row r="641" spans="2:143" ht="12" customHeight="1">
      <c r="B641" s="638"/>
      <c r="C641" s="64">
        <v>264</v>
      </c>
      <c r="D641" s="41" t="s">
        <v>424</v>
      </c>
      <c r="E641" s="42">
        <v>19</v>
      </c>
      <c r="F641" s="66">
        <v>0.07</v>
      </c>
      <c r="G641" s="44">
        <v>2.64</v>
      </c>
      <c r="H641" s="45">
        <v>20</v>
      </c>
      <c r="I641" s="46">
        <f aca="true" t="shared" si="120" ref="I641:I647">F641*G641</f>
        <v>0.18480000000000002</v>
      </c>
      <c r="J641" s="47">
        <f aca="true" t="shared" si="121" ref="J641:J647">K641/G641</f>
        <v>7.954545454545454</v>
      </c>
      <c r="K641" s="855">
        <v>21</v>
      </c>
      <c r="L641" s="514"/>
      <c r="M641" s="797"/>
      <c r="N641" s="798" t="s">
        <v>180</v>
      </c>
      <c r="O641" s="799">
        <f aca="true" t="shared" si="122" ref="O641:O647">I641*M641</f>
        <v>0</v>
      </c>
      <c r="P641" s="848" t="s">
        <v>445</v>
      </c>
      <c r="Q641" s="844">
        <f aca="true" t="shared" si="123" ref="Q641:Q647">ROUNDUP((S641*(euro)),-2)</f>
        <v>0</v>
      </c>
      <c r="R641" s="845">
        <f aca="true" t="shared" si="124" ref="R641:R647">Q641*(1.25)</f>
        <v>0</v>
      </c>
      <c r="S641" s="846">
        <f aca="true" t="shared" si="125" ref="S641:S647">ROUNDUP((K641*M641),0)</f>
        <v>0</v>
      </c>
      <c r="T641" s="847">
        <f aca="true" t="shared" si="126" ref="T641:T647">ROUNDUP((S641*1.25),0)</f>
        <v>0</v>
      </c>
      <c r="U641" s="49">
        <f aca="true" t="shared" si="127" ref="U641:U647">H641*M641</f>
        <v>0</v>
      </c>
      <c r="Z641" s="188"/>
      <c r="AA641" s="188"/>
      <c r="AH641" s="187"/>
      <c r="AI641" s="187"/>
      <c r="AJ641" s="187"/>
      <c r="AS641" s="189"/>
      <c r="AT641" s="189"/>
      <c r="AU641" s="189"/>
      <c r="AV641" s="189"/>
      <c r="AW641" s="189"/>
      <c r="BE641" s="856"/>
      <c r="BF641" s="856"/>
      <c r="BG641" s="856"/>
      <c r="BH641" s="856"/>
      <c r="BK641" s="812"/>
      <c r="BL641" s="812"/>
      <c r="BM641" s="812"/>
      <c r="BN641" s="812"/>
      <c r="BO641" s="812"/>
      <c r="BT641" s="814"/>
      <c r="BU641" s="814"/>
      <c r="BV641" s="806"/>
      <c r="BZ641" s="806"/>
      <c r="CA641" s="806"/>
      <c r="CI641" s="814"/>
      <c r="CJ641" s="814"/>
      <c r="CK641" s="814"/>
      <c r="CL641" s="814"/>
      <c r="CM641" s="814"/>
      <c r="CN641" s="814"/>
      <c r="CO641" s="814"/>
      <c r="CP641" s="814"/>
      <c r="CQ641" s="814"/>
      <c r="CR641" s="814"/>
      <c r="CS641" s="814"/>
      <c r="CT641" s="814"/>
      <c r="CU641" s="814"/>
      <c r="CV641" s="814"/>
      <c r="CW641" s="814"/>
      <c r="CX641" s="815"/>
      <c r="DE641" s="810"/>
      <c r="DF641" s="807"/>
      <c r="DG641" s="807"/>
      <c r="DH641" s="808"/>
      <c r="EG641" s="810"/>
      <c r="EH641" s="810"/>
      <c r="EI641" s="810"/>
      <c r="EJ641" s="810"/>
      <c r="EK641" s="810"/>
      <c r="EL641" s="810"/>
      <c r="EM641" s="810"/>
    </row>
    <row r="642" spans="2:143" ht="12" customHeight="1">
      <c r="B642" s="638"/>
      <c r="C642" s="64">
        <v>330</v>
      </c>
      <c r="D642" s="41" t="s">
        <v>569</v>
      </c>
      <c r="E642" s="42">
        <v>19</v>
      </c>
      <c r="F642" s="66">
        <v>0.07</v>
      </c>
      <c r="G642" s="44">
        <v>3.3</v>
      </c>
      <c r="H642" s="45">
        <v>25</v>
      </c>
      <c r="I642" s="46">
        <f t="shared" si="120"/>
        <v>0.231</v>
      </c>
      <c r="J642" s="47">
        <f t="shared" si="121"/>
        <v>7.272727272727273</v>
      </c>
      <c r="K642" s="855">
        <v>24</v>
      </c>
      <c r="L642" s="514"/>
      <c r="M642" s="797"/>
      <c r="N642" s="798" t="s">
        <v>180</v>
      </c>
      <c r="O642" s="799">
        <f t="shared" si="122"/>
        <v>0</v>
      </c>
      <c r="P642" s="848" t="s">
        <v>448</v>
      </c>
      <c r="Q642" s="844">
        <f t="shared" si="123"/>
        <v>0</v>
      </c>
      <c r="R642" s="845">
        <f t="shared" si="124"/>
        <v>0</v>
      </c>
      <c r="S642" s="846">
        <f t="shared" si="125"/>
        <v>0</v>
      </c>
      <c r="T642" s="847">
        <f t="shared" si="126"/>
        <v>0</v>
      </c>
      <c r="U642" s="49">
        <f t="shared" si="127"/>
        <v>0</v>
      </c>
      <c r="Z642" s="188"/>
      <c r="AA642" s="188"/>
      <c r="AH642" s="187"/>
      <c r="AI642" s="187"/>
      <c r="AJ642" s="187"/>
      <c r="AS642" s="189"/>
      <c r="AT642" s="189"/>
      <c r="AU642" s="189"/>
      <c r="AV642" s="189"/>
      <c r="AW642" s="189"/>
      <c r="BE642" s="856"/>
      <c r="BF642" s="856"/>
      <c r="BG642" s="856"/>
      <c r="BH642" s="856"/>
      <c r="BK642" s="812"/>
      <c r="BL642" s="812"/>
      <c r="BM642" s="812"/>
      <c r="BN642" s="812"/>
      <c r="BO642" s="812"/>
      <c r="BT642" s="814"/>
      <c r="BU642" s="814"/>
      <c r="BV642" s="806"/>
      <c r="BZ642" s="806"/>
      <c r="CA642" s="806"/>
      <c r="CI642" s="814"/>
      <c r="CJ642" s="814"/>
      <c r="CK642" s="814"/>
      <c r="CL642" s="814"/>
      <c r="CM642" s="814"/>
      <c r="CN642" s="814"/>
      <c r="CO642" s="814"/>
      <c r="CP642" s="814"/>
      <c r="CQ642" s="814"/>
      <c r="CR642" s="814"/>
      <c r="CS642" s="814"/>
      <c r="CT642" s="814"/>
      <c r="CU642" s="814"/>
      <c r="CV642" s="814"/>
      <c r="CW642" s="814"/>
      <c r="CX642" s="815"/>
      <c r="DE642" s="810"/>
      <c r="DF642" s="807"/>
      <c r="DG642" s="807"/>
      <c r="DH642" s="808"/>
      <c r="EG642" s="810"/>
      <c r="EH642" s="810"/>
      <c r="EI642" s="810"/>
      <c r="EJ642" s="810"/>
      <c r="EK642" s="810"/>
      <c r="EL642" s="810"/>
      <c r="EM642" s="810"/>
    </row>
    <row r="643" spans="2:143" ht="12" customHeight="1">
      <c r="B643" s="638"/>
      <c r="C643" s="64">
        <v>396</v>
      </c>
      <c r="D643" s="41" t="s">
        <v>425</v>
      </c>
      <c r="E643" s="42">
        <v>19</v>
      </c>
      <c r="F643" s="66">
        <v>0.07</v>
      </c>
      <c r="G643" s="44">
        <v>3.96</v>
      </c>
      <c r="H643" s="45">
        <v>29</v>
      </c>
      <c r="I643" s="46">
        <f t="shared" si="120"/>
        <v>0.2772</v>
      </c>
      <c r="J643" s="47">
        <f t="shared" si="121"/>
        <v>7.070707070707071</v>
      </c>
      <c r="K643" s="855">
        <v>28</v>
      </c>
      <c r="L643" s="514"/>
      <c r="M643" s="797"/>
      <c r="N643" s="798" t="s">
        <v>180</v>
      </c>
      <c r="O643" s="799">
        <f t="shared" si="122"/>
        <v>0</v>
      </c>
      <c r="P643" s="848" t="s">
        <v>445</v>
      </c>
      <c r="Q643" s="844">
        <f t="shared" si="123"/>
        <v>0</v>
      </c>
      <c r="R643" s="845">
        <f t="shared" si="124"/>
        <v>0</v>
      </c>
      <c r="S643" s="846">
        <f t="shared" si="125"/>
        <v>0</v>
      </c>
      <c r="T643" s="847">
        <f t="shared" si="126"/>
        <v>0</v>
      </c>
      <c r="U643" s="49">
        <f t="shared" si="127"/>
        <v>0</v>
      </c>
      <c r="Z643" s="188"/>
      <c r="AA643" s="188"/>
      <c r="AH643" s="187"/>
      <c r="AI643" s="187"/>
      <c r="AJ643" s="187"/>
      <c r="AS643" s="189"/>
      <c r="AT643" s="189"/>
      <c r="AU643" s="189"/>
      <c r="AV643" s="189"/>
      <c r="AW643" s="189"/>
      <c r="BE643" s="856"/>
      <c r="BF643" s="856"/>
      <c r="BG643" s="856"/>
      <c r="BH643" s="856"/>
      <c r="BK643" s="812"/>
      <c r="BL643" s="812"/>
      <c r="BM643" s="812"/>
      <c r="BN643" s="812"/>
      <c r="BO643" s="812"/>
      <c r="BT643" s="814"/>
      <c r="BU643" s="814"/>
      <c r="BV643" s="806"/>
      <c r="BZ643" s="806"/>
      <c r="CA643" s="806"/>
      <c r="CI643" s="814"/>
      <c r="CJ643" s="814"/>
      <c r="CK643" s="814"/>
      <c r="CL643" s="814"/>
      <c r="CM643" s="814"/>
      <c r="CN643" s="814"/>
      <c r="CO643" s="814"/>
      <c r="CP643" s="814"/>
      <c r="CQ643" s="814"/>
      <c r="CR643" s="814"/>
      <c r="CS643" s="814"/>
      <c r="CT643" s="814"/>
      <c r="CU643" s="814"/>
      <c r="CV643" s="814"/>
      <c r="CW643" s="814"/>
      <c r="CX643" s="815"/>
      <c r="DE643" s="810"/>
      <c r="DF643" s="807"/>
      <c r="DG643" s="807"/>
      <c r="DH643" s="808"/>
      <c r="EG643" s="810"/>
      <c r="EH643" s="810"/>
      <c r="EI643" s="810"/>
      <c r="EJ643" s="810"/>
      <c r="EK643" s="810"/>
      <c r="EL643" s="810"/>
      <c r="EM643" s="810"/>
    </row>
    <row r="644" spans="2:143" ht="12" customHeight="1">
      <c r="B644" s="638"/>
      <c r="C644" s="64">
        <v>462</v>
      </c>
      <c r="D644" s="41" t="s">
        <v>571</v>
      </c>
      <c r="E644" s="42">
        <v>19</v>
      </c>
      <c r="F644" s="66">
        <v>0.07</v>
      </c>
      <c r="G644" s="44">
        <v>4.62</v>
      </c>
      <c r="H644" s="45">
        <v>34</v>
      </c>
      <c r="I644" s="46">
        <f t="shared" si="120"/>
        <v>0.3234</v>
      </c>
      <c r="J644" s="47">
        <f t="shared" si="121"/>
        <v>6.926406926406926</v>
      </c>
      <c r="K644" s="855">
        <v>32</v>
      </c>
      <c r="L644" s="514"/>
      <c r="M644" s="797"/>
      <c r="N644" s="798" t="s">
        <v>180</v>
      </c>
      <c r="O644" s="799">
        <f t="shared" si="122"/>
        <v>0</v>
      </c>
      <c r="P644" s="848" t="s">
        <v>570</v>
      </c>
      <c r="Q644" s="844">
        <f t="shared" si="123"/>
        <v>0</v>
      </c>
      <c r="R644" s="845">
        <f t="shared" si="124"/>
        <v>0</v>
      </c>
      <c r="S644" s="846">
        <f t="shared" si="125"/>
        <v>0</v>
      </c>
      <c r="T644" s="847">
        <f t="shared" si="126"/>
        <v>0</v>
      </c>
      <c r="U644" s="49">
        <f t="shared" si="127"/>
        <v>0</v>
      </c>
      <c r="Z644" s="188"/>
      <c r="AA644" s="188"/>
      <c r="AH644" s="187"/>
      <c r="AI644" s="187"/>
      <c r="AJ644" s="187"/>
      <c r="AS644" s="189"/>
      <c r="AT644" s="189"/>
      <c r="AU644" s="189"/>
      <c r="AV644" s="189"/>
      <c r="AW644" s="189"/>
      <c r="BE644" s="856"/>
      <c r="BF644" s="856"/>
      <c r="BG644" s="856"/>
      <c r="BH644" s="856"/>
      <c r="BK644" s="812"/>
      <c r="BL644" s="812"/>
      <c r="BM644" s="812"/>
      <c r="BN644" s="812"/>
      <c r="BO644" s="812"/>
      <c r="BT644" s="814"/>
      <c r="BU644" s="814"/>
      <c r="BV644" s="806"/>
      <c r="BZ644" s="806"/>
      <c r="CA644" s="806"/>
      <c r="CI644" s="814"/>
      <c r="CJ644" s="814"/>
      <c r="CK644" s="814"/>
      <c r="CL644" s="814"/>
      <c r="CM644" s="814"/>
      <c r="CN644" s="814"/>
      <c r="CO644" s="814"/>
      <c r="CP644" s="814"/>
      <c r="CQ644" s="814"/>
      <c r="CR644" s="814"/>
      <c r="CS644" s="814"/>
      <c r="CT644" s="814"/>
      <c r="CU644" s="814"/>
      <c r="CV644" s="814"/>
      <c r="CW644" s="814"/>
      <c r="CX644" s="815"/>
      <c r="DE644" s="810"/>
      <c r="DF644" s="807"/>
      <c r="DG644" s="807"/>
      <c r="DH644" s="808"/>
      <c r="EG644" s="810"/>
      <c r="EH644" s="810"/>
      <c r="EI644" s="810"/>
      <c r="EJ644" s="810"/>
      <c r="EK644" s="810"/>
      <c r="EL644" s="810"/>
      <c r="EM644" s="810"/>
    </row>
    <row r="645" spans="2:143" ht="12" customHeight="1">
      <c r="B645" s="638"/>
      <c r="C645" s="64">
        <v>528</v>
      </c>
      <c r="D645" s="41" t="s">
        <v>426</v>
      </c>
      <c r="E645" s="42">
        <v>19</v>
      </c>
      <c r="F645" s="66">
        <v>0.07</v>
      </c>
      <c r="G645" s="44">
        <v>5.28</v>
      </c>
      <c r="H645" s="45">
        <v>39</v>
      </c>
      <c r="I645" s="46">
        <f t="shared" si="120"/>
        <v>0.36960000000000004</v>
      </c>
      <c r="J645" s="47">
        <f t="shared" si="121"/>
        <v>6.4393939393939394</v>
      </c>
      <c r="K645" s="855">
        <v>34</v>
      </c>
      <c r="L645" s="514"/>
      <c r="M645" s="797"/>
      <c r="N645" s="798" t="s">
        <v>180</v>
      </c>
      <c r="O645" s="799">
        <f t="shared" si="122"/>
        <v>0</v>
      </c>
      <c r="P645" s="848" t="s">
        <v>445</v>
      </c>
      <c r="Q645" s="844">
        <f t="shared" si="123"/>
        <v>0</v>
      </c>
      <c r="R645" s="845">
        <f t="shared" si="124"/>
        <v>0</v>
      </c>
      <c r="S645" s="846">
        <f t="shared" si="125"/>
        <v>0</v>
      </c>
      <c r="T645" s="847">
        <f t="shared" si="126"/>
        <v>0</v>
      </c>
      <c r="U645" s="49">
        <f t="shared" si="127"/>
        <v>0</v>
      </c>
      <c r="Z645" s="188"/>
      <c r="AA645" s="188"/>
      <c r="AH645" s="187"/>
      <c r="AI645" s="187"/>
      <c r="AJ645" s="187"/>
      <c r="AS645" s="189"/>
      <c r="AT645" s="189"/>
      <c r="AU645" s="189"/>
      <c r="AV645" s="189"/>
      <c r="AW645" s="189"/>
      <c r="BE645" s="856"/>
      <c r="BF645" s="856"/>
      <c r="BG645" s="856"/>
      <c r="BH645" s="856"/>
      <c r="BK645" s="812"/>
      <c r="BL645" s="812"/>
      <c r="BM645" s="812"/>
      <c r="BN645" s="812"/>
      <c r="BO645" s="812"/>
      <c r="BT645" s="814"/>
      <c r="BU645" s="814"/>
      <c r="BV645" s="806"/>
      <c r="BZ645" s="806"/>
      <c r="CA645" s="806"/>
      <c r="CI645" s="814"/>
      <c r="CJ645" s="814"/>
      <c r="CK645" s="814"/>
      <c r="CL645" s="814"/>
      <c r="CM645" s="814"/>
      <c r="CN645" s="814"/>
      <c r="CO645" s="814"/>
      <c r="CP645" s="814"/>
      <c r="CQ645" s="814"/>
      <c r="CR645" s="814"/>
      <c r="CS645" s="814"/>
      <c r="CT645" s="814"/>
      <c r="CU645" s="814"/>
      <c r="CV645" s="814"/>
      <c r="CW645" s="814"/>
      <c r="CX645" s="815"/>
      <c r="DE645" s="810"/>
      <c r="DF645" s="807"/>
      <c r="DG645" s="807"/>
      <c r="DH645" s="808"/>
      <c r="EG645" s="810"/>
      <c r="EH645" s="810"/>
      <c r="EI645" s="810"/>
      <c r="EJ645" s="810"/>
      <c r="EK645" s="810"/>
      <c r="EL645" s="810"/>
      <c r="EM645" s="810"/>
    </row>
    <row r="646" spans="2:143" ht="12" customHeight="1">
      <c r="B646" s="638"/>
      <c r="C646" s="64">
        <v>594</v>
      </c>
      <c r="D646" s="41" t="s">
        <v>568</v>
      </c>
      <c r="E646" s="42">
        <v>19</v>
      </c>
      <c r="F646" s="66">
        <v>0.07</v>
      </c>
      <c r="G646" s="44">
        <v>5.94</v>
      </c>
      <c r="H646" s="45">
        <v>44</v>
      </c>
      <c r="I646" s="46">
        <f t="shared" si="120"/>
        <v>0.41580000000000006</v>
      </c>
      <c r="J646" s="47">
        <f t="shared" si="121"/>
        <v>6.397306397306397</v>
      </c>
      <c r="K646" s="855">
        <v>38</v>
      </c>
      <c r="L646" s="514"/>
      <c r="M646" s="797"/>
      <c r="N646" s="798" t="s">
        <v>180</v>
      </c>
      <c r="O646" s="799">
        <f t="shared" si="122"/>
        <v>0</v>
      </c>
      <c r="P646" s="848" t="s">
        <v>445</v>
      </c>
      <c r="Q646" s="844">
        <f t="shared" si="123"/>
        <v>0</v>
      </c>
      <c r="R646" s="845">
        <f t="shared" si="124"/>
        <v>0</v>
      </c>
      <c r="S646" s="846">
        <f t="shared" si="125"/>
        <v>0</v>
      </c>
      <c r="T646" s="847">
        <f t="shared" si="126"/>
        <v>0</v>
      </c>
      <c r="U646" s="49">
        <f t="shared" si="127"/>
        <v>0</v>
      </c>
      <c r="Z646" s="188"/>
      <c r="AA646" s="188"/>
      <c r="AH646" s="187"/>
      <c r="AI646" s="187"/>
      <c r="AJ646" s="187"/>
      <c r="AS646" s="189"/>
      <c r="AT646" s="189"/>
      <c r="AU646" s="189"/>
      <c r="AV646" s="189"/>
      <c r="AW646" s="189"/>
      <c r="BE646" s="856"/>
      <c r="BF646" s="856"/>
      <c r="BG646" s="856"/>
      <c r="BH646" s="856"/>
      <c r="BK646" s="812"/>
      <c r="BL646" s="812"/>
      <c r="BM646" s="812"/>
      <c r="BN646" s="812"/>
      <c r="BO646" s="812"/>
      <c r="BT646" s="814"/>
      <c r="BU646" s="814"/>
      <c r="BV646" s="806"/>
      <c r="BZ646" s="806"/>
      <c r="CA646" s="806"/>
      <c r="CI646" s="814"/>
      <c r="CJ646" s="814"/>
      <c r="CK646" s="814"/>
      <c r="CL646" s="814"/>
      <c r="CM646" s="814"/>
      <c r="CN646" s="814"/>
      <c r="CO646" s="814"/>
      <c r="CP646" s="814"/>
      <c r="CQ646" s="814"/>
      <c r="CR646" s="814"/>
      <c r="CS646" s="814"/>
      <c r="CT646" s="814"/>
      <c r="CU646" s="814"/>
      <c r="CV646" s="814"/>
      <c r="CW646" s="814"/>
      <c r="CX646" s="815"/>
      <c r="DE646" s="810"/>
      <c r="DF646" s="807"/>
      <c r="DG646" s="807"/>
      <c r="DH646" s="808"/>
      <c r="EG646" s="810"/>
      <c r="EH646" s="810"/>
      <c r="EI646" s="810"/>
      <c r="EJ646" s="810"/>
      <c r="EK646" s="810"/>
      <c r="EL646" s="810"/>
      <c r="EM646" s="810"/>
    </row>
    <row r="647" spans="2:143" ht="12" customHeight="1">
      <c r="B647" s="638"/>
      <c r="C647" s="64">
        <v>660</v>
      </c>
      <c r="D647" s="41" t="s">
        <v>427</v>
      </c>
      <c r="E647" s="42">
        <v>19</v>
      </c>
      <c r="F647" s="66">
        <v>0.07</v>
      </c>
      <c r="G647" s="44">
        <v>6.6</v>
      </c>
      <c r="H647" s="45">
        <v>49</v>
      </c>
      <c r="I647" s="46">
        <f t="shared" si="120"/>
        <v>0.462</v>
      </c>
      <c r="J647" s="47">
        <f t="shared" si="121"/>
        <v>6.0606060606060606</v>
      </c>
      <c r="K647" s="855">
        <v>40</v>
      </c>
      <c r="L647" s="514"/>
      <c r="M647" s="797"/>
      <c r="N647" s="798" t="s">
        <v>180</v>
      </c>
      <c r="O647" s="799">
        <f t="shared" si="122"/>
        <v>0</v>
      </c>
      <c r="P647" s="848" t="s">
        <v>445</v>
      </c>
      <c r="Q647" s="844">
        <f t="shared" si="123"/>
        <v>0</v>
      </c>
      <c r="R647" s="845">
        <f t="shared" si="124"/>
        <v>0</v>
      </c>
      <c r="S647" s="846">
        <f t="shared" si="125"/>
        <v>0</v>
      </c>
      <c r="T647" s="847">
        <f t="shared" si="126"/>
        <v>0</v>
      </c>
      <c r="U647" s="49">
        <f t="shared" si="127"/>
        <v>0</v>
      </c>
      <c r="Z647" s="188"/>
      <c r="AA647" s="188"/>
      <c r="AH647" s="187"/>
      <c r="AI647" s="187"/>
      <c r="AJ647" s="187"/>
      <c r="AS647" s="189"/>
      <c r="AT647" s="189"/>
      <c r="AU647" s="189"/>
      <c r="AV647" s="189"/>
      <c r="AW647" s="189"/>
      <c r="BE647" s="856"/>
      <c r="BF647" s="856"/>
      <c r="BG647" s="856"/>
      <c r="BH647" s="856"/>
      <c r="BK647" s="812"/>
      <c r="BL647" s="812"/>
      <c r="BM647" s="812"/>
      <c r="BN647" s="812"/>
      <c r="BO647" s="812"/>
      <c r="BT647" s="814"/>
      <c r="BU647" s="814"/>
      <c r="BV647" s="806"/>
      <c r="BZ647" s="806"/>
      <c r="CA647" s="806"/>
      <c r="CI647" s="814"/>
      <c r="CJ647" s="814"/>
      <c r="CK647" s="814"/>
      <c r="CL647" s="814"/>
      <c r="CM647" s="814"/>
      <c r="CN647" s="814"/>
      <c r="CO647" s="814"/>
      <c r="CP647" s="814"/>
      <c r="CQ647" s="814"/>
      <c r="CR647" s="814"/>
      <c r="CS647" s="814"/>
      <c r="CT647" s="814"/>
      <c r="CU647" s="814"/>
      <c r="CV647" s="814"/>
      <c r="CW647" s="814"/>
      <c r="CX647" s="815"/>
      <c r="DE647" s="810"/>
      <c r="DF647" s="807"/>
      <c r="DG647" s="807"/>
      <c r="DH647" s="808"/>
      <c r="EG647" s="810"/>
      <c r="EH647" s="810"/>
      <c r="EI647" s="810"/>
      <c r="EJ647" s="810"/>
      <c r="EK647" s="810"/>
      <c r="EL647" s="810"/>
      <c r="EM647" s="810"/>
    </row>
    <row r="648" spans="1:19" ht="12" customHeight="1">
      <c r="A648" s="564" t="s">
        <v>721</v>
      </c>
      <c r="C648" s="64"/>
      <c r="I648" s="512"/>
      <c r="J648" s="736" t="s">
        <v>720</v>
      </c>
      <c r="K648" s="512"/>
      <c r="L648" s="1"/>
      <c r="M648" s="1"/>
      <c r="O648" s="1090">
        <f>SUM(O641:O647)</f>
        <v>0</v>
      </c>
      <c r="Q648" s="2"/>
      <c r="S648" s="2"/>
    </row>
    <row r="649" spans="3:19" ht="12" customHeight="1">
      <c r="C649" s="64"/>
      <c r="L649" s="1"/>
      <c r="M649" s="1"/>
      <c r="Q649" s="2"/>
      <c r="S649" s="2"/>
    </row>
    <row r="650" spans="2:60" ht="18.75" customHeight="1">
      <c r="B650" s="637" t="s">
        <v>26</v>
      </c>
      <c r="C650" s="50" t="s">
        <v>118</v>
      </c>
      <c r="D650" s="50"/>
      <c r="E650" s="50"/>
      <c r="F650" s="50"/>
      <c r="G650" s="51"/>
      <c r="H650" s="50"/>
      <c r="I650" s="51"/>
      <c r="J650" s="50"/>
      <c r="K650" s="50"/>
      <c r="L650" s="1"/>
      <c r="M650" s="1"/>
      <c r="Q650" s="2"/>
      <c r="S650" s="2"/>
      <c r="Z650" s="220"/>
      <c r="AA650" s="220"/>
      <c r="AH650" s="220"/>
      <c r="AI650" s="220"/>
      <c r="AJ650" s="220"/>
      <c r="AS650" s="220"/>
      <c r="AT650" s="220"/>
      <c r="AU650" s="220"/>
      <c r="AV650" s="220"/>
      <c r="AW650" s="220"/>
      <c r="BE650" s="220"/>
      <c r="BF650" s="220"/>
      <c r="BG650" s="220"/>
      <c r="BH650" s="220"/>
    </row>
    <row r="651" spans="2:144" ht="4.5" customHeight="1">
      <c r="B651" s="637"/>
      <c r="C651" s="52"/>
      <c r="D651" s="52"/>
      <c r="E651" s="52"/>
      <c r="F651" s="52"/>
      <c r="G651" s="53"/>
      <c r="H651" s="52"/>
      <c r="I651" s="53"/>
      <c r="J651" s="52"/>
      <c r="K651" s="52"/>
      <c r="L651" s="517"/>
      <c r="M651" s="851"/>
      <c r="N651" s="798"/>
      <c r="O651" s="799"/>
      <c r="P651" s="905"/>
      <c r="Q651" s="840"/>
      <c r="R651" s="802"/>
      <c r="S651" s="841"/>
      <c r="T651" s="804"/>
      <c r="Z651" s="220"/>
      <c r="AA651" s="220"/>
      <c r="AH651" s="220"/>
      <c r="AI651" s="220"/>
      <c r="AJ651" s="220"/>
      <c r="AS651" s="220"/>
      <c r="AT651" s="220"/>
      <c r="AU651" s="220"/>
      <c r="AV651" s="220"/>
      <c r="AW651" s="220"/>
      <c r="BE651" s="220"/>
      <c r="BF651" s="220"/>
      <c r="BG651" s="220"/>
      <c r="BH651" s="220"/>
      <c r="BK651" s="812"/>
      <c r="BL651" s="812"/>
      <c r="BM651" s="812"/>
      <c r="BN651" s="812"/>
      <c r="BO651" s="812"/>
      <c r="BT651" s="814"/>
      <c r="BU651" s="814"/>
      <c r="BV651" s="850"/>
      <c r="BZ651" s="850"/>
      <c r="CA651" s="850"/>
      <c r="CI651" s="814"/>
      <c r="CJ651" s="814"/>
      <c r="CK651" s="814"/>
      <c r="CL651" s="814"/>
      <c r="CM651" s="814"/>
      <c r="CN651" s="814"/>
      <c r="CO651" s="814"/>
      <c r="CP651" s="814"/>
      <c r="CQ651" s="814"/>
      <c r="CR651" s="814"/>
      <c r="CS651" s="814"/>
      <c r="CT651" s="814"/>
      <c r="CU651" s="814"/>
      <c r="CV651" s="814"/>
      <c r="CW651" s="814"/>
      <c r="CX651" s="815"/>
      <c r="DE651" s="810"/>
      <c r="DF651" s="807"/>
      <c r="DG651" s="807"/>
      <c r="DH651" s="808"/>
      <c r="EG651" s="810"/>
      <c r="EH651" s="810"/>
      <c r="EI651" s="810"/>
      <c r="EJ651" s="810"/>
      <c r="EK651" s="810"/>
      <c r="EL651" s="810"/>
      <c r="EM651" s="810"/>
      <c r="EN651" s="742"/>
    </row>
    <row r="652" spans="2:144" ht="12" customHeight="1">
      <c r="B652" s="637"/>
      <c r="C652" s="86" t="s">
        <v>576</v>
      </c>
      <c r="D652" s="86"/>
      <c r="E652" s="86"/>
      <c r="F652" s="86"/>
      <c r="G652" s="240"/>
      <c r="H652" s="86"/>
      <c r="I652" s="240"/>
      <c r="J652" s="86"/>
      <c r="K652" s="86"/>
      <c r="L652" s="517"/>
      <c r="M652" s="851"/>
      <c r="N652" s="798"/>
      <c r="O652" s="799"/>
      <c r="P652" s="905"/>
      <c r="Q652" s="840"/>
      <c r="R652" s="802"/>
      <c r="S652" s="841"/>
      <c r="T652" s="804"/>
      <c r="Z652" s="239"/>
      <c r="AA652" s="239"/>
      <c r="AH652" s="239"/>
      <c r="AI652" s="239"/>
      <c r="AJ652" s="239"/>
      <c r="AS652" s="239"/>
      <c r="AT652" s="239"/>
      <c r="AU652" s="239"/>
      <c r="AV652" s="239"/>
      <c r="AW652" s="239"/>
      <c r="BE652" s="239"/>
      <c r="BF652" s="239"/>
      <c r="BG652" s="239"/>
      <c r="BH652" s="239"/>
      <c r="BK652" s="812"/>
      <c r="BL652" s="812"/>
      <c r="BM652" s="812"/>
      <c r="BN652" s="812"/>
      <c r="BO652" s="812"/>
      <c r="BT652" s="814"/>
      <c r="BU652" s="814"/>
      <c r="BV652" s="850"/>
      <c r="BZ652" s="850"/>
      <c r="CA652" s="850"/>
      <c r="CI652" s="814"/>
      <c r="CJ652" s="814"/>
      <c r="CK652" s="814"/>
      <c r="CL652" s="814"/>
      <c r="CM652" s="814"/>
      <c r="CN652" s="814"/>
      <c r="CO652" s="814"/>
      <c r="CP652" s="814"/>
      <c r="CQ652" s="814"/>
      <c r="CR652" s="814"/>
      <c r="CS652" s="814"/>
      <c r="CT652" s="814"/>
      <c r="CU652" s="814"/>
      <c r="CV652" s="814"/>
      <c r="CW652" s="814"/>
      <c r="CX652" s="815"/>
      <c r="DE652" s="810"/>
      <c r="DF652" s="807"/>
      <c r="DG652" s="807"/>
      <c r="DH652" s="808"/>
      <c r="EG652" s="810"/>
      <c r="EH652" s="810"/>
      <c r="EI652" s="810"/>
      <c r="EJ652" s="810"/>
      <c r="EK652" s="810"/>
      <c r="EL652" s="810"/>
      <c r="EM652" s="810"/>
      <c r="EN652" s="742"/>
    </row>
    <row r="653" spans="2:144" ht="12" customHeight="1">
      <c r="B653" s="637"/>
      <c r="C653" s="86" t="s">
        <v>577</v>
      </c>
      <c r="D653" s="86"/>
      <c r="E653" s="86"/>
      <c r="F653" s="86"/>
      <c r="G653" s="240"/>
      <c r="H653" s="86"/>
      <c r="I653" s="240"/>
      <c r="J653" s="86"/>
      <c r="K653" s="86"/>
      <c r="L653" s="517"/>
      <c r="M653" s="851"/>
      <c r="N653" s="798"/>
      <c r="O653" s="799"/>
      <c r="P653" s="905"/>
      <c r="Q653" s="840"/>
      <c r="R653" s="802"/>
      <c r="S653" s="841"/>
      <c r="T653" s="804"/>
      <c r="Z653" s="239"/>
      <c r="AA653" s="239"/>
      <c r="AH653" s="239"/>
      <c r="AI653" s="239"/>
      <c r="AJ653" s="239"/>
      <c r="AS653" s="239"/>
      <c r="AT653" s="239"/>
      <c r="AU653" s="239"/>
      <c r="AV653" s="239"/>
      <c r="AW653" s="239"/>
      <c r="BE653" s="239"/>
      <c r="BF653" s="239"/>
      <c r="BG653" s="239"/>
      <c r="BH653" s="239"/>
      <c r="BK653" s="812"/>
      <c r="BL653" s="812"/>
      <c r="BM653" s="812"/>
      <c r="BN653" s="812"/>
      <c r="BO653" s="812"/>
      <c r="BT653" s="814"/>
      <c r="BU653" s="814"/>
      <c r="BV653" s="850"/>
      <c r="BZ653" s="850"/>
      <c r="CA653" s="850"/>
      <c r="CI653" s="814"/>
      <c r="CJ653" s="814"/>
      <c r="CK653" s="814"/>
      <c r="CL653" s="814"/>
      <c r="CM653" s="814"/>
      <c r="CN653" s="814"/>
      <c r="CO653" s="814"/>
      <c r="CP653" s="814"/>
      <c r="CQ653" s="814"/>
      <c r="CR653" s="814"/>
      <c r="CS653" s="814"/>
      <c r="CT653" s="814"/>
      <c r="CU653" s="814"/>
      <c r="CV653" s="814"/>
      <c r="CW653" s="814"/>
      <c r="CX653" s="815"/>
      <c r="DE653" s="810"/>
      <c r="DF653" s="807"/>
      <c r="DG653" s="807"/>
      <c r="DH653" s="808"/>
      <c r="EG653" s="810"/>
      <c r="EH653" s="810"/>
      <c r="EI653" s="810"/>
      <c r="EJ653" s="810"/>
      <c r="EK653" s="810"/>
      <c r="EL653" s="810"/>
      <c r="EM653" s="810"/>
      <c r="EN653" s="742"/>
    </row>
    <row r="654" spans="2:144" ht="12" customHeight="1">
      <c r="B654" s="637"/>
      <c r="C654" s="628" t="s">
        <v>635</v>
      </c>
      <c r="D654" s="628"/>
      <c r="E654" s="628"/>
      <c r="F654" s="628"/>
      <c r="G654" s="628"/>
      <c r="H654" s="628"/>
      <c r="I654" s="628"/>
      <c r="J654" s="628"/>
      <c r="K654" s="628"/>
      <c r="L654" s="517"/>
      <c r="M654" s="851"/>
      <c r="N654" s="798"/>
      <c r="O654" s="799"/>
      <c r="P654" s="905"/>
      <c r="Q654" s="840"/>
      <c r="R654" s="802"/>
      <c r="S654" s="841"/>
      <c r="T654" s="804"/>
      <c r="Z654" s="213"/>
      <c r="AA654" s="213"/>
      <c r="AH654" s="213"/>
      <c r="AI654" s="213"/>
      <c r="AJ654" s="213"/>
      <c r="AS654" s="213"/>
      <c r="AT654" s="213"/>
      <c r="AU654" s="213"/>
      <c r="AV654" s="213"/>
      <c r="AW654" s="213"/>
      <c r="BE654" s="213"/>
      <c r="BF654" s="213"/>
      <c r="BG654" s="213"/>
      <c r="BH654" s="213"/>
      <c r="BK654" s="812"/>
      <c r="BL654" s="812"/>
      <c r="BM654" s="812"/>
      <c r="BN654" s="812"/>
      <c r="BO654" s="812"/>
      <c r="BT654" s="814"/>
      <c r="BU654" s="814"/>
      <c r="BV654" s="850"/>
      <c r="BZ654" s="850"/>
      <c r="CA654" s="850"/>
      <c r="CI654" s="814"/>
      <c r="CJ654" s="814"/>
      <c r="CK654" s="814"/>
      <c r="CL654" s="814"/>
      <c r="CM654" s="814"/>
      <c r="CN654" s="814"/>
      <c r="CO654" s="814"/>
      <c r="CP654" s="814"/>
      <c r="CQ654" s="814"/>
      <c r="CR654" s="814"/>
      <c r="CS654" s="814"/>
      <c r="CT654" s="814"/>
      <c r="CU654" s="814"/>
      <c r="CV654" s="814"/>
      <c r="CW654" s="814"/>
      <c r="CX654" s="815"/>
      <c r="DE654" s="810"/>
      <c r="DF654" s="807"/>
      <c r="DG654" s="807"/>
      <c r="DH654" s="808"/>
      <c r="EG654" s="810"/>
      <c r="EH654" s="810"/>
      <c r="EI654" s="810"/>
      <c r="EJ654" s="810"/>
      <c r="EK654" s="810"/>
      <c r="EL654" s="810"/>
      <c r="EM654" s="810"/>
      <c r="EN654" s="742"/>
    </row>
    <row r="655" spans="2:144" ht="12" customHeight="1">
      <c r="B655" s="637"/>
      <c r="C655" s="628"/>
      <c r="D655" s="628"/>
      <c r="E655" s="628"/>
      <c r="F655" s="628"/>
      <c r="G655" s="628"/>
      <c r="H655" s="628"/>
      <c r="I655" s="628"/>
      <c r="J655" s="628"/>
      <c r="K655" s="628"/>
      <c r="L655" s="517"/>
      <c r="M655" s="851"/>
      <c r="N655" s="798"/>
      <c r="O655" s="799"/>
      <c r="P655" s="905"/>
      <c r="Q655" s="840"/>
      <c r="R655" s="802"/>
      <c r="S655" s="841"/>
      <c r="T655" s="804"/>
      <c r="Z655" s="213"/>
      <c r="AA655" s="213"/>
      <c r="AH655" s="213"/>
      <c r="AI655" s="213"/>
      <c r="AJ655" s="213"/>
      <c r="AS655" s="213"/>
      <c r="AT655" s="213"/>
      <c r="AU655" s="213"/>
      <c r="AV655" s="213"/>
      <c r="AW655" s="213"/>
      <c r="BE655" s="213"/>
      <c r="BF655" s="213"/>
      <c r="BG655" s="213"/>
      <c r="BH655" s="213"/>
      <c r="BK655" s="812"/>
      <c r="BL655" s="812"/>
      <c r="BM655" s="812"/>
      <c r="BN655" s="812"/>
      <c r="BO655" s="812"/>
      <c r="BT655" s="814"/>
      <c r="BU655" s="814"/>
      <c r="BV655" s="850"/>
      <c r="BZ655" s="850"/>
      <c r="CA655" s="850"/>
      <c r="CI655" s="814"/>
      <c r="CJ655" s="814"/>
      <c r="CK655" s="814"/>
      <c r="CL655" s="814"/>
      <c r="CM655" s="814"/>
      <c r="CN655" s="814"/>
      <c r="CO655" s="814"/>
      <c r="CP655" s="814"/>
      <c r="CQ655" s="814"/>
      <c r="CR655" s="814"/>
      <c r="CS655" s="814"/>
      <c r="CT655" s="814"/>
      <c r="CU655" s="814"/>
      <c r="CV655" s="814"/>
      <c r="CW655" s="814"/>
      <c r="CX655" s="815"/>
      <c r="DE655" s="810"/>
      <c r="DF655" s="807"/>
      <c r="DG655" s="807"/>
      <c r="DH655" s="808"/>
      <c r="EG655" s="810"/>
      <c r="EH655" s="810"/>
      <c r="EI655" s="810"/>
      <c r="EJ655" s="810"/>
      <c r="EK655" s="810"/>
      <c r="EL655" s="810"/>
      <c r="EM655" s="810"/>
      <c r="EN655" s="742"/>
    </row>
    <row r="656" spans="2:144" ht="12" customHeight="1">
      <c r="B656" s="637"/>
      <c r="C656" s="312" t="s">
        <v>581</v>
      </c>
      <c r="D656" s="85"/>
      <c r="E656" s="85"/>
      <c r="F656" s="85"/>
      <c r="G656" s="313"/>
      <c r="H656" s="85"/>
      <c r="I656" s="313"/>
      <c r="J656" s="85"/>
      <c r="K656" s="85"/>
      <c r="L656" s="517"/>
      <c r="M656" s="851"/>
      <c r="N656" s="798"/>
      <c r="O656" s="799"/>
      <c r="P656" s="905"/>
      <c r="Q656" s="840"/>
      <c r="R656" s="802"/>
      <c r="S656" s="841"/>
      <c r="T656" s="804"/>
      <c r="Z656" s="213"/>
      <c r="AA656" s="213"/>
      <c r="AH656" s="213"/>
      <c r="AI656" s="213"/>
      <c r="AJ656" s="213"/>
      <c r="AS656" s="213"/>
      <c r="AT656" s="213"/>
      <c r="AU656" s="213"/>
      <c r="AV656" s="213"/>
      <c r="AW656" s="213"/>
      <c r="BE656" s="213"/>
      <c r="BF656" s="213"/>
      <c r="BG656" s="213"/>
      <c r="BH656" s="213"/>
      <c r="BK656" s="812"/>
      <c r="BL656" s="812"/>
      <c r="BM656" s="812"/>
      <c r="BN656" s="812"/>
      <c r="BO656" s="812"/>
      <c r="BT656" s="814"/>
      <c r="BU656" s="814"/>
      <c r="BV656" s="850"/>
      <c r="BZ656" s="850"/>
      <c r="CA656" s="850"/>
      <c r="CI656" s="814"/>
      <c r="CJ656" s="814"/>
      <c r="CK656" s="814"/>
      <c r="CL656" s="814"/>
      <c r="CM656" s="814"/>
      <c r="CN656" s="814"/>
      <c r="CO656" s="814"/>
      <c r="CP656" s="814"/>
      <c r="CQ656" s="814"/>
      <c r="CR656" s="814"/>
      <c r="CS656" s="814"/>
      <c r="CT656" s="814"/>
      <c r="CU656" s="814"/>
      <c r="CV656" s="814"/>
      <c r="CW656" s="814"/>
      <c r="CX656" s="815"/>
      <c r="DE656" s="810"/>
      <c r="DF656" s="807"/>
      <c r="DG656" s="807"/>
      <c r="DH656" s="808"/>
      <c r="EG656" s="810"/>
      <c r="EH656" s="810"/>
      <c r="EI656" s="810"/>
      <c r="EJ656" s="810"/>
      <c r="EK656" s="810"/>
      <c r="EL656" s="810"/>
      <c r="EM656" s="810"/>
      <c r="EN656" s="742"/>
    </row>
    <row r="657" spans="2:144" ht="12" customHeight="1">
      <c r="B657" s="637"/>
      <c r="C657" s="238" t="s">
        <v>578</v>
      </c>
      <c r="D657" s="238"/>
      <c r="E657" s="238"/>
      <c r="F657" s="238"/>
      <c r="G657" s="296"/>
      <c r="H657" s="238"/>
      <c r="I657" s="296"/>
      <c r="J657" s="238"/>
      <c r="K657" s="238"/>
      <c r="L657" s="517"/>
      <c r="M657" s="851"/>
      <c r="N657" s="798"/>
      <c r="O657" s="799"/>
      <c r="P657" s="905"/>
      <c r="Q657" s="840"/>
      <c r="R657" s="802"/>
      <c r="S657" s="841"/>
      <c r="T657" s="804"/>
      <c r="Z657" s="294"/>
      <c r="AA657" s="294"/>
      <c r="AH657" s="294"/>
      <c r="AI657" s="294"/>
      <c r="AJ657" s="294"/>
      <c r="AS657" s="294"/>
      <c r="AT657" s="294"/>
      <c r="AU657" s="294"/>
      <c r="AV657" s="294"/>
      <c r="AW657" s="294"/>
      <c r="BE657" s="294"/>
      <c r="BF657" s="294"/>
      <c r="BG657" s="294"/>
      <c r="BH657" s="294"/>
      <c r="BK657" s="812"/>
      <c r="BL657" s="812"/>
      <c r="BM657" s="812"/>
      <c r="BN657" s="812"/>
      <c r="BO657" s="812"/>
      <c r="BT657" s="814"/>
      <c r="BU657" s="814"/>
      <c r="BV657" s="850"/>
      <c r="BZ657" s="850"/>
      <c r="CA657" s="850"/>
      <c r="CI657" s="814"/>
      <c r="CJ657" s="814"/>
      <c r="CK657" s="814"/>
      <c r="CL657" s="814"/>
      <c r="CM657" s="814"/>
      <c r="CN657" s="814"/>
      <c r="CO657" s="814"/>
      <c r="CP657" s="814"/>
      <c r="CQ657" s="814"/>
      <c r="CR657" s="814"/>
      <c r="CS657" s="814"/>
      <c r="CT657" s="814"/>
      <c r="CU657" s="814"/>
      <c r="CV657" s="814"/>
      <c r="CW657" s="814"/>
      <c r="CX657" s="815"/>
      <c r="DE657" s="810"/>
      <c r="DF657" s="807"/>
      <c r="DG657" s="807"/>
      <c r="DH657" s="808"/>
      <c r="EG657" s="810"/>
      <c r="EH657" s="810"/>
      <c r="EI657" s="810"/>
      <c r="EJ657" s="810"/>
      <c r="EK657" s="810"/>
      <c r="EL657" s="810"/>
      <c r="EM657" s="810"/>
      <c r="EN657" s="742"/>
    </row>
    <row r="658" spans="2:144" ht="23.25" customHeight="1">
      <c r="B658" s="637"/>
      <c r="C658" s="627" t="s">
        <v>606</v>
      </c>
      <c r="D658" s="627"/>
      <c r="E658" s="627"/>
      <c r="F658" s="627"/>
      <c r="G658" s="627"/>
      <c r="H658" s="627"/>
      <c r="I658" s="627"/>
      <c r="J658" s="627"/>
      <c r="K658" s="627"/>
      <c r="L658" s="517"/>
      <c r="M658" s="851"/>
      <c r="N658" s="798"/>
      <c r="O658" s="799"/>
      <c r="P658" s="905"/>
      <c r="Q658" s="840"/>
      <c r="R658" s="802"/>
      <c r="S658" s="841"/>
      <c r="T658" s="804"/>
      <c r="Z658" s="243"/>
      <c r="AA658" s="243"/>
      <c r="AH658" s="243"/>
      <c r="AI658" s="243"/>
      <c r="AJ658" s="243"/>
      <c r="AS658" s="243"/>
      <c r="AT658" s="243"/>
      <c r="AU658" s="243"/>
      <c r="AV658" s="243"/>
      <c r="AW658" s="243"/>
      <c r="BE658" s="243"/>
      <c r="BF658" s="243"/>
      <c r="BG658" s="243"/>
      <c r="BH658" s="243"/>
      <c r="BK658" s="812"/>
      <c r="BL658" s="812"/>
      <c r="BM658" s="812"/>
      <c r="BN658" s="812"/>
      <c r="BO658" s="812"/>
      <c r="BT658" s="814"/>
      <c r="BU658" s="814"/>
      <c r="BV658" s="850"/>
      <c r="BZ658" s="850"/>
      <c r="CA658" s="850"/>
      <c r="CI658" s="814"/>
      <c r="CJ658" s="814"/>
      <c r="CK658" s="814"/>
      <c r="CL658" s="814"/>
      <c r="CM658" s="814"/>
      <c r="CN658" s="814"/>
      <c r="CO658" s="814"/>
      <c r="CP658" s="814"/>
      <c r="CQ658" s="814"/>
      <c r="CR658" s="814"/>
      <c r="CS658" s="814"/>
      <c r="CT658" s="814"/>
      <c r="CU658" s="814"/>
      <c r="CV658" s="814"/>
      <c r="CW658" s="814"/>
      <c r="CX658" s="815"/>
      <c r="DE658" s="810"/>
      <c r="DF658" s="807"/>
      <c r="DG658" s="807"/>
      <c r="DH658" s="808"/>
      <c r="EG658" s="810"/>
      <c r="EH658" s="810"/>
      <c r="EI658" s="810"/>
      <c r="EJ658" s="810"/>
      <c r="EK658" s="810"/>
      <c r="EL658" s="810"/>
      <c r="EM658" s="810"/>
      <c r="EN658" s="742"/>
    </row>
    <row r="659" spans="2:144" ht="12" customHeight="1">
      <c r="B659" s="637"/>
      <c r="C659" s="314" t="s">
        <v>654</v>
      </c>
      <c r="D659" s="314"/>
      <c r="E659" s="314"/>
      <c r="F659" s="314"/>
      <c r="G659" s="315"/>
      <c r="H659" s="314"/>
      <c r="I659" s="315"/>
      <c r="J659" s="314"/>
      <c r="K659" s="314"/>
      <c r="L659" s="517"/>
      <c r="M659" s="851"/>
      <c r="N659" s="798"/>
      <c r="O659" s="799"/>
      <c r="P659" s="905"/>
      <c r="Q659" s="840"/>
      <c r="R659" s="802"/>
      <c r="S659" s="841"/>
      <c r="T659" s="804"/>
      <c r="Z659" s="301"/>
      <c r="AA659" s="301"/>
      <c r="AH659" s="301"/>
      <c r="AI659" s="301"/>
      <c r="AJ659" s="301"/>
      <c r="AS659" s="301"/>
      <c r="AT659" s="301"/>
      <c r="AU659" s="301"/>
      <c r="AV659" s="301"/>
      <c r="AW659" s="301"/>
      <c r="BE659" s="301"/>
      <c r="BF659" s="301"/>
      <c r="BG659" s="301"/>
      <c r="BH659" s="301"/>
      <c r="BK659" s="812"/>
      <c r="BL659" s="812"/>
      <c r="BM659" s="812"/>
      <c r="BN659" s="812"/>
      <c r="BO659" s="812"/>
      <c r="BT659" s="814"/>
      <c r="BU659" s="814"/>
      <c r="BV659" s="850"/>
      <c r="BZ659" s="850"/>
      <c r="CA659" s="850"/>
      <c r="CI659" s="814"/>
      <c r="CJ659" s="814"/>
      <c r="CK659" s="814"/>
      <c r="CL659" s="814"/>
      <c r="CM659" s="814"/>
      <c r="CN659" s="814"/>
      <c r="CO659" s="814"/>
      <c r="CP659" s="814"/>
      <c r="CQ659" s="814"/>
      <c r="CR659" s="814"/>
      <c r="CS659" s="814"/>
      <c r="CT659" s="814"/>
      <c r="CU659" s="814"/>
      <c r="CV659" s="814"/>
      <c r="CW659" s="814"/>
      <c r="CX659" s="815"/>
      <c r="DE659" s="810"/>
      <c r="DF659" s="807"/>
      <c r="DG659" s="807"/>
      <c r="DH659" s="808"/>
      <c r="EG659" s="810"/>
      <c r="EH659" s="810"/>
      <c r="EI659" s="810"/>
      <c r="EJ659" s="810"/>
      <c r="EK659" s="810"/>
      <c r="EL659" s="810"/>
      <c r="EM659" s="810"/>
      <c r="EN659" s="742"/>
    </row>
    <row r="660" spans="2:144" ht="28.5" customHeight="1">
      <c r="B660" s="637"/>
      <c r="C660" s="316"/>
      <c r="D660" s="316" t="s">
        <v>644</v>
      </c>
      <c r="E660" s="194" t="s">
        <v>301</v>
      </c>
      <c r="F660" s="194" t="s">
        <v>232</v>
      </c>
      <c r="G660" s="195" t="s">
        <v>231</v>
      </c>
      <c r="H660" s="196" t="s">
        <v>234</v>
      </c>
      <c r="I660" s="197" t="s">
        <v>179</v>
      </c>
      <c r="J660" s="196" t="s">
        <v>645</v>
      </c>
      <c r="K660" s="221" t="s">
        <v>259</v>
      </c>
      <c r="L660" s="516"/>
      <c r="M660" s="816"/>
      <c r="N660" s="869"/>
      <c r="O660" s="832" t="s">
        <v>236</v>
      </c>
      <c r="P660" s="832"/>
      <c r="Q660" s="834" t="s">
        <v>237</v>
      </c>
      <c r="R660" s="834" t="s">
        <v>238</v>
      </c>
      <c r="S660" s="835" t="s">
        <v>239</v>
      </c>
      <c r="T660" s="835" t="s">
        <v>240</v>
      </c>
      <c r="Z660" s="198"/>
      <c r="AA660" s="198"/>
      <c r="AH660" s="198"/>
      <c r="AI660" s="198"/>
      <c r="AJ660" s="198"/>
      <c r="AS660" s="198"/>
      <c r="AT660" s="198"/>
      <c r="AU660" s="198"/>
      <c r="AV660" s="198"/>
      <c r="AW660" s="198"/>
      <c r="BE660" s="198"/>
      <c r="BF660" s="198"/>
      <c r="BG660" s="198"/>
      <c r="BH660" s="198"/>
      <c r="BK660" s="831"/>
      <c r="BL660" s="831"/>
      <c r="BM660" s="831"/>
      <c r="BN660" s="831"/>
      <c r="BO660" s="831"/>
      <c r="BT660" s="837"/>
      <c r="BU660" s="837"/>
      <c r="BV660" s="849"/>
      <c r="BZ660" s="849"/>
      <c r="CA660" s="849"/>
      <c r="CI660" s="837"/>
      <c r="CJ660" s="837"/>
      <c r="CK660" s="837"/>
      <c r="CL660" s="837"/>
      <c r="CM660" s="837"/>
      <c r="CN660" s="837"/>
      <c r="CO660" s="837"/>
      <c r="CP660" s="837"/>
      <c r="CQ660" s="837"/>
      <c r="CR660" s="837"/>
      <c r="CS660" s="837"/>
      <c r="CT660" s="837"/>
      <c r="CU660" s="837"/>
      <c r="CV660" s="837"/>
      <c r="CW660" s="837"/>
      <c r="CX660" s="837"/>
      <c r="DE660" s="836"/>
      <c r="DF660" s="837"/>
      <c r="DG660" s="837"/>
      <c r="DH660" s="813"/>
      <c r="EG660" s="836"/>
      <c r="EH660" s="836"/>
      <c r="EI660" s="836"/>
      <c r="EJ660" s="836"/>
      <c r="EK660" s="836"/>
      <c r="EL660" s="836"/>
      <c r="EM660" s="836"/>
      <c r="EN660" s="742"/>
    </row>
    <row r="661" spans="2:144" ht="12" customHeight="1">
      <c r="B661" s="637"/>
      <c r="C661" s="536" t="s">
        <v>175</v>
      </c>
      <c r="E661" s="452" t="s">
        <v>582</v>
      </c>
      <c r="F661" s="194"/>
      <c r="G661" s="195"/>
      <c r="H661" s="196"/>
      <c r="I661" s="197"/>
      <c r="J661" s="196"/>
      <c r="K661" s="196"/>
      <c r="L661" s="516"/>
      <c r="M661" s="816"/>
      <c r="N661" s="869"/>
      <c r="O661" s="832"/>
      <c r="P661" s="832"/>
      <c r="Q661" s="834"/>
      <c r="R661" s="834"/>
      <c r="S661" s="838"/>
      <c r="T661" s="838"/>
      <c r="Z661" s="198"/>
      <c r="AA661" s="198"/>
      <c r="AH661" s="198"/>
      <c r="AI661" s="198"/>
      <c r="AJ661" s="198"/>
      <c r="AS661" s="198"/>
      <c r="AT661" s="198"/>
      <c r="AU661" s="198"/>
      <c r="AV661" s="198"/>
      <c r="AW661" s="198"/>
      <c r="BE661" s="198"/>
      <c r="BF661" s="198"/>
      <c r="BG661" s="198"/>
      <c r="BH661" s="198"/>
      <c r="BK661" s="831"/>
      <c r="BL661" s="831"/>
      <c r="BM661" s="831"/>
      <c r="BN661" s="831"/>
      <c r="BO661" s="831"/>
      <c r="BT661" s="837"/>
      <c r="BU661" s="837"/>
      <c r="BV661" s="849"/>
      <c r="BZ661" s="849"/>
      <c r="CA661" s="849"/>
      <c r="CI661" s="837"/>
      <c r="CJ661" s="837"/>
      <c r="CK661" s="837"/>
      <c r="CL661" s="837"/>
      <c r="CM661" s="837"/>
      <c r="CN661" s="837"/>
      <c r="CO661" s="837"/>
      <c r="CP661" s="837"/>
      <c r="CQ661" s="837"/>
      <c r="CR661" s="837"/>
      <c r="CS661" s="837"/>
      <c r="CT661" s="837"/>
      <c r="CU661" s="837"/>
      <c r="CV661" s="837"/>
      <c r="CW661" s="837"/>
      <c r="CX661" s="837"/>
      <c r="DE661" s="836"/>
      <c r="DF661" s="837"/>
      <c r="DG661" s="837"/>
      <c r="DH661" s="813"/>
      <c r="EG661" s="836"/>
      <c r="EH661" s="836"/>
      <c r="EI661" s="836"/>
      <c r="EJ661" s="836"/>
      <c r="EK661" s="836"/>
      <c r="EL661" s="836"/>
      <c r="EM661" s="836"/>
      <c r="EN661" s="742"/>
    </row>
    <row r="662" spans="2:144" ht="3.75" customHeight="1">
      <c r="B662" s="637"/>
      <c r="C662" s="68"/>
      <c r="D662" s="41"/>
      <c r="E662" s="69"/>
      <c r="F662" s="70"/>
      <c r="G662" s="71"/>
      <c r="H662" s="72"/>
      <c r="I662" s="73"/>
      <c r="J662" s="74"/>
      <c r="K662" s="74"/>
      <c r="L662" s="519"/>
      <c r="M662" s="902"/>
      <c r="N662" s="906"/>
      <c r="O662" s="879"/>
      <c r="P662" s="905"/>
      <c r="Q662" s="880"/>
      <c r="R662" s="881"/>
      <c r="S662" s="882"/>
      <c r="T662" s="883"/>
      <c r="Z662" s="280"/>
      <c r="AA662" s="280"/>
      <c r="AH662" s="280"/>
      <c r="AI662" s="281"/>
      <c r="AJ662" s="281"/>
      <c r="AS662" s="281"/>
      <c r="AT662" s="281"/>
      <c r="AU662" s="281"/>
      <c r="AV662" s="281"/>
      <c r="AW662" s="281"/>
      <c r="BE662" s="281"/>
      <c r="BF662" s="281"/>
      <c r="BG662" s="281"/>
      <c r="BH662" s="281"/>
      <c r="BK662" s="815"/>
      <c r="BL662" s="815"/>
      <c r="BM662" s="815"/>
      <c r="BN662" s="815"/>
      <c r="BO662" s="815"/>
      <c r="BT662" s="885"/>
      <c r="BU662" s="885"/>
      <c r="BV662" s="908"/>
      <c r="BZ662" s="909"/>
      <c r="CA662" s="909"/>
      <c r="CI662" s="885"/>
      <c r="CJ662" s="885"/>
      <c r="CK662" s="885"/>
      <c r="CL662" s="885"/>
      <c r="CM662" s="885"/>
      <c r="CN662" s="885"/>
      <c r="CO662" s="885"/>
      <c r="CP662" s="885"/>
      <c r="CQ662" s="885"/>
      <c r="CR662" s="885"/>
      <c r="CS662" s="885"/>
      <c r="CT662" s="885"/>
      <c r="CU662" s="885"/>
      <c r="CV662" s="885"/>
      <c r="CW662" s="885"/>
      <c r="CX662" s="815"/>
      <c r="DE662" s="889"/>
      <c r="DF662" s="887"/>
      <c r="DG662" s="887"/>
      <c r="DH662" s="808"/>
      <c r="EG662" s="889"/>
      <c r="EH662" s="889"/>
      <c r="EI662" s="889"/>
      <c r="EJ662" s="889"/>
      <c r="EK662" s="887"/>
      <c r="EL662" s="887"/>
      <c r="EM662" s="887"/>
      <c r="EN662" s="742"/>
    </row>
    <row r="663" spans="2:144" ht="18" customHeight="1">
      <c r="B663" s="637"/>
      <c r="C663" s="464" t="s">
        <v>681</v>
      </c>
      <c r="D663" s="77"/>
      <c r="E663" s="77"/>
      <c r="F663" s="77"/>
      <c r="G663" s="78"/>
      <c r="H663" s="77"/>
      <c r="I663" s="78"/>
      <c r="J663" s="736" t="s">
        <v>720</v>
      </c>
      <c r="K663" s="77"/>
      <c r="L663" s="519"/>
      <c r="M663" s="902"/>
      <c r="N663" s="906"/>
      <c r="O663" s="879"/>
      <c r="P663" s="848"/>
      <c r="Q663" s="880"/>
      <c r="R663" s="881"/>
      <c r="S663" s="882"/>
      <c r="T663" s="883"/>
      <c r="Z663" s="302"/>
      <c r="AA663" s="302"/>
      <c r="AH663" s="302"/>
      <c r="AI663" s="302"/>
      <c r="AJ663" s="302"/>
      <c r="AS663" s="302"/>
      <c r="AT663" s="302"/>
      <c r="AU663" s="302"/>
      <c r="AV663" s="302"/>
      <c r="AW663" s="302"/>
      <c r="BE663" s="302"/>
      <c r="BF663" s="302"/>
      <c r="BG663" s="302"/>
      <c r="BH663" s="302"/>
      <c r="BK663" s="815"/>
      <c r="BL663" s="815"/>
      <c r="BM663" s="815"/>
      <c r="BN663" s="815"/>
      <c r="BO663" s="815"/>
      <c r="BT663" s="885"/>
      <c r="BU663" s="885"/>
      <c r="BV663" s="742"/>
      <c r="BZ663" s="852"/>
      <c r="CA663" s="852"/>
      <c r="CI663" s="885"/>
      <c r="CJ663" s="885"/>
      <c r="CK663" s="885"/>
      <c r="CL663" s="885"/>
      <c r="CM663" s="885"/>
      <c r="CN663" s="885"/>
      <c r="CO663" s="885"/>
      <c r="CP663" s="885"/>
      <c r="CQ663" s="885"/>
      <c r="CR663" s="885"/>
      <c r="CS663" s="885"/>
      <c r="CT663" s="885"/>
      <c r="CU663" s="885"/>
      <c r="CV663" s="885"/>
      <c r="CW663" s="885"/>
      <c r="CX663" s="815"/>
      <c r="DE663" s="889"/>
      <c r="DF663" s="887"/>
      <c r="DG663" s="887"/>
      <c r="DH663" s="808"/>
      <c r="EG663" s="889"/>
      <c r="EH663" s="889"/>
      <c r="EI663" s="889"/>
      <c r="EJ663" s="889"/>
      <c r="EK663" s="887"/>
      <c r="EL663" s="887"/>
      <c r="EM663" s="887"/>
      <c r="EN663" s="742"/>
    </row>
    <row r="664" spans="2:144" ht="12" customHeight="1">
      <c r="B664" s="637"/>
      <c r="D664" s="62" t="s">
        <v>602</v>
      </c>
      <c r="E664" s="57" t="s">
        <v>233</v>
      </c>
      <c r="F664" s="57" t="s">
        <v>232</v>
      </c>
      <c r="G664" s="58" t="s">
        <v>231</v>
      </c>
      <c r="H664" s="59" t="s">
        <v>234</v>
      </c>
      <c r="I664" s="60" t="s">
        <v>179</v>
      </c>
      <c r="J664" s="59" t="s">
        <v>645</v>
      </c>
      <c r="K664" s="59" t="s">
        <v>648</v>
      </c>
      <c r="L664" s="515"/>
      <c r="M664" s="816"/>
      <c r="N664" s="817"/>
      <c r="O664" s="818" t="s">
        <v>236</v>
      </c>
      <c r="P664" s="818"/>
      <c r="Q664" s="821" t="s">
        <v>237</v>
      </c>
      <c r="R664" s="821" t="s">
        <v>238</v>
      </c>
      <c r="S664" s="835" t="s">
        <v>239</v>
      </c>
      <c r="T664" s="835" t="s">
        <v>240</v>
      </c>
      <c r="Z664" s="309"/>
      <c r="AA664" s="309"/>
      <c r="AH664" s="309"/>
      <c r="AI664" s="309"/>
      <c r="AJ664" s="309"/>
      <c r="AS664" s="309"/>
      <c r="AT664" s="309"/>
      <c r="AU664" s="309"/>
      <c r="AV664" s="309"/>
      <c r="AW664" s="309"/>
      <c r="BE664" s="309"/>
      <c r="BF664" s="309"/>
      <c r="BG664" s="309"/>
      <c r="BH664" s="309"/>
      <c r="BK664" s="831"/>
      <c r="BL664" s="831"/>
      <c r="BM664" s="831"/>
      <c r="BN664" s="831"/>
      <c r="BO664" s="831"/>
      <c r="BT664" s="825"/>
      <c r="BU664" s="825"/>
      <c r="BV664" s="913"/>
      <c r="BZ664" s="913"/>
      <c r="CA664" s="913"/>
      <c r="CI664" s="825"/>
      <c r="CJ664" s="825"/>
      <c r="CK664" s="825"/>
      <c r="CL664" s="825"/>
      <c r="CM664" s="825"/>
      <c r="CN664" s="825"/>
      <c r="CO664" s="825"/>
      <c r="CP664" s="825"/>
      <c r="CQ664" s="825"/>
      <c r="CR664" s="825"/>
      <c r="CS664" s="825"/>
      <c r="CT664" s="825"/>
      <c r="CU664" s="825"/>
      <c r="CV664" s="825"/>
      <c r="CW664" s="825"/>
      <c r="CX664" s="825"/>
      <c r="DE664" s="836"/>
      <c r="DF664" s="825"/>
      <c r="DG664" s="825"/>
      <c r="DH664" s="826"/>
      <c r="EG664" s="836"/>
      <c r="EH664" s="836"/>
      <c r="EI664" s="836"/>
      <c r="EJ664" s="836"/>
      <c r="EK664" s="836"/>
      <c r="EL664" s="836"/>
      <c r="EM664" s="836"/>
      <c r="EN664" s="742"/>
    </row>
    <row r="665" spans="2:144" ht="12" customHeight="1">
      <c r="B665" s="637"/>
      <c r="C665" s="64">
        <v>264</v>
      </c>
      <c r="D665" s="41" t="s">
        <v>759</v>
      </c>
      <c r="E665" s="42">
        <v>19</v>
      </c>
      <c r="F665" s="66">
        <v>0.17</v>
      </c>
      <c r="G665" s="44">
        <v>2.64</v>
      </c>
      <c r="H665" s="45">
        <v>30</v>
      </c>
      <c r="I665" s="46">
        <f aca="true" t="shared" si="128" ref="I665:I673">F665*G665</f>
        <v>0.44880000000000003</v>
      </c>
      <c r="J665" s="47">
        <f aca="true" t="shared" si="129" ref="J665:J673">K665/G665</f>
        <v>10.606060606060606</v>
      </c>
      <c r="K665" s="855">
        <v>28</v>
      </c>
      <c r="L665" s="514"/>
      <c r="M665" s="797"/>
      <c r="N665" s="798" t="s">
        <v>180</v>
      </c>
      <c r="O665" s="799">
        <f aca="true" t="shared" si="130" ref="O665:O673">I665*M665</f>
        <v>0</v>
      </c>
      <c r="P665" s="848" t="s">
        <v>445</v>
      </c>
      <c r="Q665" s="844">
        <f aca="true" t="shared" si="131" ref="Q665:Q673">ROUNDUP((S665*(euro)),-2)</f>
        <v>0</v>
      </c>
      <c r="R665" s="845">
        <f aca="true" t="shared" si="132" ref="R665:R673">Q665*(1.25)</f>
        <v>0</v>
      </c>
      <c r="S665" s="846">
        <f aca="true" t="shared" si="133" ref="S665:S673">ROUNDUP((K665*M665),0)</f>
        <v>0</v>
      </c>
      <c r="T665" s="847">
        <f aca="true" t="shared" si="134" ref="T665:T673">ROUNDUP((S665*1.25),0)</f>
        <v>0</v>
      </c>
      <c r="U665" s="49">
        <f aca="true" t="shared" si="135" ref="U665:U673">H665*M665</f>
        <v>0</v>
      </c>
      <c r="Z665" s="188"/>
      <c r="AA665" s="188"/>
      <c r="AH665" s="187"/>
      <c r="AI665" s="187"/>
      <c r="AJ665" s="187"/>
      <c r="AS665" s="189"/>
      <c r="AT665" s="189"/>
      <c r="AU665" s="189"/>
      <c r="AV665" s="189"/>
      <c r="AW665" s="189"/>
      <c r="BE665" s="856"/>
      <c r="BF665" s="856"/>
      <c r="BG665" s="856"/>
      <c r="BH665" s="856"/>
      <c r="BK665" s="812"/>
      <c r="BL665" s="812"/>
      <c r="BM665" s="812"/>
      <c r="BN665" s="812"/>
      <c r="BO665" s="812"/>
      <c r="BT665" s="814"/>
      <c r="BU665" s="814"/>
      <c r="BV665" s="806"/>
      <c r="BZ665" s="806"/>
      <c r="CA665" s="806"/>
      <c r="CI665" s="814"/>
      <c r="CJ665" s="814"/>
      <c r="CK665" s="814"/>
      <c r="CL665" s="814"/>
      <c r="CM665" s="814"/>
      <c r="CN665" s="814"/>
      <c r="CO665" s="814"/>
      <c r="CP665" s="814"/>
      <c r="CQ665" s="814"/>
      <c r="CR665" s="814"/>
      <c r="CS665" s="814"/>
      <c r="CT665" s="814"/>
      <c r="CU665" s="814"/>
      <c r="CV665" s="814"/>
      <c r="CW665" s="814"/>
      <c r="CX665" s="815"/>
      <c r="DE665" s="810"/>
      <c r="DF665" s="807"/>
      <c r="DG665" s="807"/>
      <c r="DH665" s="808"/>
      <c r="EG665" s="810"/>
      <c r="EH665" s="810"/>
      <c r="EI665" s="810"/>
      <c r="EJ665" s="810"/>
      <c r="EK665" s="810"/>
      <c r="EL665" s="810"/>
      <c r="EM665" s="810"/>
      <c r="EN665" s="742"/>
    </row>
    <row r="666" spans="2:144" ht="12" customHeight="1">
      <c r="B666" s="637"/>
      <c r="C666" s="64">
        <v>330</v>
      </c>
      <c r="D666" s="41" t="s">
        <v>760</v>
      </c>
      <c r="E666" s="42">
        <v>19</v>
      </c>
      <c r="F666" s="66">
        <v>0.17</v>
      </c>
      <c r="G666" s="44">
        <v>3.3</v>
      </c>
      <c r="H666" s="45">
        <v>38</v>
      </c>
      <c r="I666" s="46">
        <f t="shared" si="128"/>
        <v>0.561</v>
      </c>
      <c r="J666" s="47">
        <f t="shared" si="129"/>
        <v>10</v>
      </c>
      <c r="K666" s="855">
        <v>33</v>
      </c>
      <c r="L666" s="514"/>
      <c r="M666" s="797"/>
      <c r="N666" s="798" t="s">
        <v>180</v>
      </c>
      <c r="O666" s="799">
        <f t="shared" si="130"/>
        <v>0</v>
      </c>
      <c r="P666" s="848" t="s">
        <v>448</v>
      </c>
      <c r="Q666" s="844">
        <f t="shared" si="131"/>
        <v>0</v>
      </c>
      <c r="R666" s="845">
        <f t="shared" si="132"/>
        <v>0</v>
      </c>
      <c r="S666" s="846">
        <f t="shared" si="133"/>
        <v>0</v>
      </c>
      <c r="T666" s="847">
        <f t="shared" si="134"/>
        <v>0</v>
      </c>
      <c r="U666" s="49">
        <f t="shared" si="135"/>
        <v>0</v>
      </c>
      <c r="Z666" s="188"/>
      <c r="AA666" s="188"/>
      <c r="AH666" s="187"/>
      <c r="AI666" s="187"/>
      <c r="AJ666" s="187"/>
      <c r="AS666" s="189"/>
      <c r="AT666" s="189"/>
      <c r="AU666" s="189"/>
      <c r="AV666" s="189"/>
      <c r="AW666" s="189"/>
      <c r="BE666" s="856"/>
      <c r="BF666" s="856"/>
      <c r="BG666" s="856"/>
      <c r="BH666" s="856"/>
      <c r="BK666" s="812"/>
      <c r="BL666" s="812"/>
      <c r="BM666" s="812"/>
      <c r="BN666" s="812"/>
      <c r="BO666" s="812"/>
      <c r="BT666" s="814"/>
      <c r="BU666" s="814"/>
      <c r="BV666" s="806"/>
      <c r="BZ666" s="806"/>
      <c r="CA666" s="806"/>
      <c r="CI666" s="814"/>
      <c r="CJ666" s="814"/>
      <c r="CK666" s="814"/>
      <c r="CL666" s="814"/>
      <c r="CM666" s="814"/>
      <c r="CN666" s="814"/>
      <c r="CO666" s="814"/>
      <c r="CP666" s="814"/>
      <c r="CQ666" s="814"/>
      <c r="CR666" s="814"/>
      <c r="CS666" s="814"/>
      <c r="CT666" s="814"/>
      <c r="CU666" s="814"/>
      <c r="CV666" s="814"/>
      <c r="CW666" s="814"/>
      <c r="CX666" s="815"/>
      <c r="DE666" s="810"/>
      <c r="DF666" s="807"/>
      <c r="DG666" s="807"/>
      <c r="DH666" s="808"/>
      <c r="EG666" s="810"/>
      <c r="EH666" s="810"/>
      <c r="EI666" s="810"/>
      <c r="EJ666" s="810"/>
      <c r="EK666" s="810"/>
      <c r="EL666" s="810"/>
      <c r="EM666" s="810"/>
      <c r="EN666" s="742"/>
    </row>
    <row r="667" spans="2:144" ht="12" customHeight="1">
      <c r="B667" s="637"/>
      <c r="C667" s="64">
        <v>396</v>
      </c>
      <c r="D667" s="41" t="s">
        <v>761</v>
      </c>
      <c r="E667" s="42">
        <v>19</v>
      </c>
      <c r="F667" s="66">
        <v>0.17</v>
      </c>
      <c r="G667" s="44">
        <v>3.96</v>
      </c>
      <c r="H667" s="45">
        <v>46</v>
      </c>
      <c r="I667" s="46">
        <f t="shared" si="128"/>
        <v>0.6732</v>
      </c>
      <c r="J667" s="47">
        <f t="shared" si="129"/>
        <v>9.595959595959597</v>
      </c>
      <c r="K667" s="855">
        <v>38</v>
      </c>
      <c r="L667" s="514"/>
      <c r="M667" s="797"/>
      <c r="N667" s="798" t="s">
        <v>180</v>
      </c>
      <c r="O667" s="799">
        <f t="shared" si="130"/>
        <v>0</v>
      </c>
      <c r="P667" s="848" t="s">
        <v>445</v>
      </c>
      <c r="Q667" s="844">
        <f t="shared" si="131"/>
        <v>0</v>
      </c>
      <c r="R667" s="845">
        <f t="shared" si="132"/>
        <v>0</v>
      </c>
      <c r="S667" s="846">
        <f t="shared" si="133"/>
        <v>0</v>
      </c>
      <c r="T667" s="847">
        <f t="shared" si="134"/>
        <v>0</v>
      </c>
      <c r="U667" s="49">
        <f t="shared" si="135"/>
        <v>0</v>
      </c>
      <c r="Z667" s="188"/>
      <c r="AA667" s="188"/>
      <c r="AH667" s="187"/>
      <c r="AI667" s="187"/>
      <c r="AJ667" s="187"/>
      <c r="AS667" s="189"/>
      <c r="AT667" s="189"/>
      <c r="AU667" s="189"/>
      <c r="AV667" s="189"/>
      <c r="AW667" s="189"/>
      <c r="BE667" s="856"/>
      <c r="BF667" s="856"/>
      <c r="BG667" s="856"/>
      <c r="BH667" s="856"/>
      <c r="BK667" s="812"/>
      <c r="BL667" s="812"/>
      <c r="BM667" s="812"/>
      <c r="BN667" s="812"/>
      <c r="BO667" s="812"/>
      <c r="BT667" s="814"/>
      <c r="BU667" s="814"/>
      <c r="BV667" s="806"/>
      <c r="BZ667" s="806"/>
      <c r="CA667" s="806"/>
      <c r="CI667" s="814"/>
      <c r="CJ667" s="814"/>
      <c r="CK667" s="814"/>
      <c r="CL667" s="814"/>
      <c r="CM667" s="814"/>
      <c r="CN667" s="814"/>
      <c r="CO667" s="814"/>
      <c r="CP667" s="814"/>
      <c r="CQ667" s="814"/>
      <c r="CR667" s="814"/>
      <c r="CS667" s="814"/>
      <c r="CT667" s="814"/>
      <c r="CU667" s="814"/>
      <c r="CV667" s="814"/>
      <c r="CW667" s="814"/>
      <c r="CX667" s="815"/>
      <c r="DE667" s="810"/>
      <c r="DF667" s="807"/>
      <c r="DG667" s="807"/>
      <c r="DH667" s="808"/>
      <c r="EG667" s="810"/>
      <c r="EH667" s="810"/>
      <c r="EI667" s="810"/>
      <c r="EJ667" s="810"/>
      <c r="EK667" s="810"/>
      <c r="EL667" s="810"/>
      <c r="EM667" s="810"/>
      <c r="EN667" s="742"/>
    </row>
    <row r="668" spans="2:144" ht="12" customHeight="1">
      <c r="B668" s="637"/>
      <c r="C668" s="64">
        <v>462</v>
      </c>
      <c r="D668" s="41" t="s">
        <v>762</v>
      </c>
      <c r="E668" s="42">
        <v>19</v>
      </c>
      <c r="F668" s="66">
        <v>0.17</v>
      </c>
      <c r="G668" s="44">
        <v>4.62</v>
      </c>
      <c r="H668" s="45">
        <v>44</v>
      </c>
      <c r="I668" s="46">
        <f t="shared" si="128"/>
        <v>0.7854000000000001</v>
      </c>
      <c r="J668" s="47">
        <f t="shared" si="129"/>
        <v>9.307359307359308</v>
      </c>
      <c r="K668" s="855">
        <v>43</v>
      </c>
      <c r="L668" s="514"/>
      <c r="M668" s="797"/>
      <c r="N668" s="798" t="s">
        <v>180</v>
      </c>
      <c r="O668" s="799">
        <f t="shared" si="130"/>
        <v>0</v>
      </c>
      <c r="P668" s="848" t="s">
        <v>570</v>
      </c>
      <c r="Q668" s="844">
        <f t="shared" si="131"/>
        <v>0</v>
      </c>
      <c r="R668" s="845">
        <f t="shared" si="132"/>
        <v>0</v>
      </c>
      <c r="S668" s="846">
        <f t="shared" si="133"/>
        <v>0</v>
      </c>
      <c r="T668" s="847">
        <f t="shared" si="134"/>
        <v>0</v>
      </c>
      <c r="U668" s="49">
        <f t="shared" si="135"/>
        <v>0</v>
      </c>
      <c r="Z668" s="188"/>
      <c r="AA668" s="188"/>
      <c r="AH668" s="187"/>
      <c r="AI668" s="187"/>
      <c r="AJ668" s="187"/>
      <c r="AS668" s="189"/>
      <c r="AT668" s="189"/>
      <c r="AU668" s="189"/>
      <c r="AV668" s="189"/>
      <c r="AW668" s="189"/>
      <c r="BE668" s="856"/>
      <c r="BF668" s="856"/>
      <c r="BG668" s="856"/>
      <c r="BH668" s="856"/>
      <c r="BK668" s="812"/>
      <c r="BL668" s="812"/>
      <c r="BM668" s="812"/>
      <c r="BN668" s="812"/>
      <c r="BO668" s="812"/>
      <c r="BT668" s="814"/>
      <c r="BU668" s="814"/>
      <c r="BV668" s="806"/>
      <c r="BZ668" s="806"/>
      <c r="CA668" s="806"/>
      <c r="CI668" s="814"/>
      <c r="CJ668" s="814"/>
      <c r="CK668" s="814"/>
      <c r="CL668" s="814"/>
      <c r="CM668" s="814"/>
      <c r="CN668" s="814"/>
      <c r="CO668" s="814"/>
      <c r="CP668" s="814"/>
      <c r="CQ668" s="814"/>
      <c r="CR668" s="814"/>
      <c r="CS668" s="814"/>
      <c r="CT668" s="814"/>
      <c r="CU668" s="814"/>
      <c r="CV668" s="814"/>
      <c r="CW668" s="814"/>
      <c r="CX668" s="815"/>
      <c r="DE668" s="810"/>
      <c r="DF668" s="807"/>
      <c r="DG668" s="807"/>
      <c r="DH668" s="808"/>
      <c r="EG668" s="810"/>
      <c r="EH668" s="810"/>
      <c r="EI668" s="810"/>
      <c r="EJ668" s="810"/>
      <c r="EK668" s="810"/>
      <c r="EL668" s="810"/>
      <c r="EM668" s="810"/>
      <c r="EN668" s="742"/>
    </row>
    <row r="669" spans="2:144" ht="12" customHeight="1">
      <c r="B669" s="637"/>
      <c r="C669" s="64">
        <v>528</v>
      </c>
      <c r="D669" s="41" t="s">
        <v>730</v>
      </c>
      <c r="E669" s="42">
        <v>19</v>
      </c>
      <c r="F669" s="66">
        <v>0.17</v>
      </c>
      <c r="G669" s="44">
        <v>5.28</v>
      </c>
      <c r="H669" s="45">
        <v>61</v>
      </c>
      <c r="I669" s="46">
        <f t="shared" si="128"/>
        <v>0.8976000000000001</v>
      </c>
      <c r="J669" s="47">
        <f t="shared" si="129"/>
        <v>8.90151515151515</v>
      </c>
      <c r="K669" s="855">
        <v>47</v>
      </c>
      <c r="L669" s="514"/>
      <c r="M669" s="797"/>
      <c r="N669" s="798" t="s">
        <v>180</v>
      </c>
      <c r="O669" s="799">
        <f t="shared" si="130"/>
        <v>0</v>
      </c>
      <c r="P669" s="848" t="s">
        <v>445</v>
      </c>
      <c r="Q669" s="844">
        <f t="shared" si="131"/>
        <v>0</v>
      </c>
      <c r="R669" s="845">
        <f t="shared" si="132"/>
        <v>0</v>
      </c>
      <c r="S669" s="846">
        <f t="shared" si="133"/>
        <v>0</v>
      </c>
      <c r="T669" s="847">
        <f t="shared" si="134"/>
        <v>0</v>
      </c>
      <c r="U669" s="49">
        <f t="shared" si="135"/>
        <v>0</v>
      </c>
      <c r="Z669" s="188"/>
      <c r="AA669" s="188"/>
      <c r="AH669" s="187"/>
      <c r="AI669" s="187"/>
      <c r="AJ669" s="187"/>
      <c r="AS669" s="189"/>
      <c r="AT669" s="189"/>
      <c r="AU669" s="189"/>
      <c r="AV669" s="189"/>
      <c r="AW669" s="189"/>
      <c r="BE669" s="856"/>
      <c r="BF669" s="856"/>
      <c r="BG669" s="856"/>
      <c r="BH669" s="856"/>
      <c r="BK669" s="812"/>
      <c r="BL669" s="812"/>
      <c r="BM669" s="812"/>
      <c r="BN669" s="812"/>
      <c r="BO669" s="812"/>
      <c r="BT669" s="814"/>
      <c r="BU669" s="814"/>
      <c r="BV669" s="806"/>
      <c r="BZ669" s="806"/>
      <c r="CA669" s="806"/>
      <c r="CI669" s="814"/>
      <c r="CJ669" s="814"/>
      <c r="CK669" s="814"/>
      <c r="CL669" s="814"/>
      <c r="CM669" s="814"/>
      <c r="CN669" s="814"/>
      <c r="CO669" s="814"/>
      <c r="CP669" s="814"/>
      <c r="CQ669" s="814"/>
      <c r="CR669" s="814"/>
      <c r="CS669" s="814"/>
      <c r="CT669" s="814"/>
      <c r="CU669" s="814"/>
      <c r="CV669" s="814"/>
      <c r="CW669" s="814"/>
      <c r="CX669" s="815"/>
      <c r="DE669" s="810"/>
      <c r="DF669" s="807"/>
      <c r="DG669" s="807"/>
      <c r="DH669" s="808"/>
      <c r="EG669" s="810"/>
      <c r="EH669" s="810"/>
      <c r="EI669" s="810"/>
      <c r="EJ669" s="810"/>
      <c r="EK669" s="810"/>
      <c r="EL669" s="810"/>
      <c r="EM669" s="810"/>
      <c r="EN669" s="742"/>
    </row>
    <row r="670" spans="2:144" ht="12" customHeight="1">
      <c r="B670" s="637"/>
      <c r="C670" s="64">
        <v>594</v>
      </c>
      <c r="D670" s="41" t="s">
        <v>731</v>
      </c>
      <c r="E670" s="42">
        <v>19</v>
      </c>
      <c r="F670" s="66">
        <v>0.17</v>
      </c>
      <c r="G670" s="44">
        <v>5.94</v>
      </c>
      <c r="H670" s="45">
        <v>74</v>
      </c>
      <c r="I670" s="46">
        <f t="shared" si="128"/>
        <v>1.0098</v>
      </c>
      <c r="J670" s="47">
        <f t="shared" si="129"/>
        <v>8.754208754208754</v>
      </c>
      <c r="K670" s="855">
        <v>52</v>
      </c>
      <c r="L670" s="514"/>
      <c r="M670" s="797"/>
      <c r="N670" s="798" t="s">
        <v>180</v>
      </c>
      <c r="O670" s="799">
        <f t="shared" si="130"/>
        <v>0</v>
      </c>
      <c r="P670" s="848" t="s">
        <v>445</v>
      </c>
      <c r="Q670" s="844">
        <f t="shared" si="131"/>
        <v>0</v>
      </c>
      <c r="R670" s="845">
        <f t="shared" si="132"/>
        <v>0</v>
      </c>
      <c r="S670" s="846">
        <f t="shared" si="133"/>
        <v>0</v>
      </c>
      <c r="T670" s="847">
        <f t="shared" si="134"/>
        <v>0</v>
      </c>
      <c r="U670" s="49">
        <f t="shared" si="135"/>
        <v>0</v>
      </c>
      <c r="Z670" s="188"/>
      <c r="AA670" s="188"/>
      <c r="AH670" s="187"/>
      <c r="AI670" s="187"/>
      <c r="AJ670" s="187"/>
      <c r="AS670" s="189"/>
      <c r="AT670" s="189"/>
      <c r="AU670" s="189"/>
      <c r="AV670" s="189"/>
      <c r="AW670" s="189"/>
      <c r="BE670" s="856"/>
      <c r="BF670" s="856"/>
      <c r="BG670" s="856"/>
      <c r="BH670" s="856"/>
      <c r="BK670" s="812"/>
      <c r="BL670" s="812"/>
      <c r="BM670" s="812"/>
      <c r="BN670" s="812"/>
      <c r="BO670" s="812"/>
      <c r="BT670" s="814"/>
      <c r="BU670" s="814"/>
      <c r="BV670" s="806"/>
      <c r="BZ670" s="806"/>
      <c r="CA670" s="806"/>
      <c r="CI670" s="814"/>
      <c r="CJ670" s="814"/>
      <c r="CK670" s="814"/>
      <c r="CL670" s="814"/>
      <c r="CM670" s="814"/>
      <c r="CN670" s="814"/>
      <c r="CO670" s="814"/>
      <c r="CP670" s="814"/>
      <c r="CQ670" s="814"/>
      <c r="CR670" s="814"/>
      <c r="CS670" s="814"/>
      <c r="CT670" s="814"/>
      <c r="CU670" s="814"/>
      <c r="CV670" s="814"/>
      <c r="CW670" s="814"/>
      <c r="CX670" s="815"/>
      <c r="DE670" s="810"/>
      <c r="DF670" s="807"/>
      <c r="DG670" s="807"/>
      <c r="DH670" s="808"/>
      <c r="EG670" s="810"/>
      <c r="EH670" s="810"/>
      <c r="EI670" s="810"/>
      <c r="EJ670" s="810"/>
      <c r="EK670" s="810"/>
      <c r="EL670" s="810"/>
      <c r="EM670" s="810"/>
      <c r="EN670" s="742"/>
    </row>
    <row r="671" spans="2:144" ht="12" customHeight="1">
      <c r="B671" s="637"/>
      <c r="C671" s="64">
        <v>660</v>
      </c>
      <c r="D671" s="41" t="s">
        <v>732</v>
      </c>
      <c r="E671" s="42">
        <v>19</v>
      </c>
      <c r="F671" s="66">
        <v>0.17</v>
      </c>
      <c r="G671" s="44">
        <v>6.6</v>
      </c>
      <c r="H671" s="45">
        <v>76</v>
      </c>
      <c r="I671" s="46">
        <f t="shared" si="128"/>
        <v>1.122</v>
      </c>
      <c r="J671" s="47">
        <f t="shared" si="129"/>
        <v>8.333333333333334</v>
      </c>
      <c r="K671" s="855">
        <v>55</v>
      </c>
      <c r="L671" s="514"/>
      <c r="M671" s="797"/>
      <c r="N671" s="798" t="s">
        <v>180</v>
      </c>
      <c r="O671" s="799">
        <f t="shared" si="130"/>
        <v>0</v>
      </c>
      <c r="P671" s="848" t="s">
        <v>445</v>
      </c>
      <c r="Q671" s="844">
        <f t="shared" si="131"/>
        <v>0</v>
      </c>
      <c r="R671" s="845">
        <f t="shared" si="132"/>
        <v>0</v>
      </c>
      <c r="S671" s="846">
        <f t="shared" si="133"/>
        <v>0</v>
      </c>
      <c r="T671" s="847">
        <f t="shared" si="134"/>
        <v>0</v>
      </c>
      <c r="U671" s="49">
        <f t="shared" si="135"/>
        <v>0</v>
      </c>
      <c r="Z671" s="188"/>
      <c r="AA671" s="188"/>
      <c r="AH671" s="187"/>
      <c r="AI671" s="187"/>
      <c r="AJ671" s="187"/>
      <c r="AS671" s="189"/>
      <c r="AT671" s="189"/>
      <c r="AU671" s="189"/>
      <c r="AV671" s="189"/>
      <c r="AW671" s="189"/>
      <c r="BE671" s="856"/>
      <c r="BF671" s="856"/>
      <c r="BG671" s="856"/>
      <c r="BH671" s="856"/>
      <c r="BK671" s="812"/>
      <c r="BL671" s="812"/>
      <c r="BM671" s="812"/>
      <c r="BN671" s="812"/>
      <c r="BO671" s="812"/>
      <c r="BT671" s="814"/>
      <c r="BU671" s="814"/>
      <c r="BV671" s="806"/>
      <c r="BZ671" s="806"/>
      <c r="CA671" s="806"/>
      <c r="CI671" s="814"/>
      <c r="CJ671" s="814"/>
      <c r="CK671" s="814"/>
      <c r="CL671" s="814"/>
      <c r="CM671" s="814"/>
      <c r="CN671" s="814"/>
      <c r="CO671" s="814"/>
      <c r="CP671" s="814"/>
      <c r="CQ671" s="814"/>
      <c r="CR671" s="814"/>
      <c r="CS671" s="814"/>
      <c r="CT671" s="814"/>
      <c r="CU671" s="814"/>
      <c r="CV671" s="814"/>
      <c r="CW671" s="814"/>
      <c r="CX671" s="815"/>
      <c r="DE671" s="810"/>
      <c r="DF671" s="807"/>
      <c r="DG671" s="807"/>
      <c r="DH671" s="808"/>
      <c r="EG671" s="810"/>
      <c r="EH671" s="810"/>
      <c r="EI671" s="810"/>
      <c r="EJ671" s="810"/>
      <c r="EK671" s="810"/>
      <c r="EL671" s="810"/>
      <c r="EM671" s="810"/>
      <c r="EN671" s="742"/>
    </row>
    <row r="672" spans="2:144" ht="12" customHeight="1">
      <c r="B672" s="637"/>
      <c r="C672" s="64">
        <v>726</v>
      </c>
      <c r="D672" s="41" t="s">
        <v>733</v>
      </c>
      <c r="E672" s="42">
        <v>19</v>
      </c>
      <c r="F672" s="66">
        <v>0.17</v>
      </c>
      <c r="G672" s="44">
        <v>7.26</v>
      </c>
      <c r="H672" s="45">
        <v>84</v>
      </c>
      <c r="I672" s="46">
        <f t="shared" si="128"/>
        <v>1.2342</v>
      </c>
      <c r="J672" s="47">
        <f t="shared" si="129"/>
        <v>8.1267217630854</v>
      </c>
      <c r="K672" s="855">
        <v>59</v>
      </c>
      <c r="L672" s="514"/>
      <c r="M672" s="797"/>
      <c r="N672" s="798" t="s">
        <v>180</v>
      </c>
      <c r="O672" s="799">
        <f t="shared" si="130"/>
        <v>0</v>
      </c>
      <c r="P672" s="848" t="s">
        <v>570</v>
      </c>
      <c r="Q672" s="844">
        <f t="shared" si="131"/>
        <v>0</v>
      </c>
      <c r="R672" s="845">
        <f t="shared" si="132"/>
        <v>0</v>
      </c>
      <c r="S672" s="846">
        <f t="shared" si="133"/>
        <v>0</v>
      </c>
      <c r="T672" s="847">
        <f t="shared" si="134"/>
        <v>0</v>
      </c>
      <c r="U672" s="49">
        <f t="shared" si="135"/>
        <v>0</v>
      </c>
      <c r="Z672" s="188"/>
      <c r="AA672" s="188"/>
      <c r="AH672" s="187"/>
      <c r="AI672" s="187"/>
      <c r="AJ672" s="187"/>
      <c r="AS672" s="189"/>
      <c r="AT672" s="189"/>
      <c r="AU672" s="189"/>
      <c r="AV672" s="189"/>
      <c r="AW672" s="189"/>
      <c r="BE672" s="856"/>
      <c r="BF672" s="856"/>
      <c r="BG672" s="856"/>
      <c r="BH672" s="856"/>
      <c r="BK672" s="812"/>
      <c r="BL672" s="812"/>
      <c r="BM672" s="812"/>
      <c r="BN672" s="812"/>
      <c r="BO672" s="812"/>
      <c r="BT672" s="814"/>
      <c r="BU672" s="814"/>
      <c r="BV672" s="806"/>
      <c r="BZ672" s="806"/>
      <c r="CA672" s="806"/>
      <c r="CI672" s="814"/>
      <c r="CJ672" s="814"/>
      <c r="CK672" s="814"/>
      <c r="CL672" s="814"/>
      <c r="CM672" s="814"/>
      <c r="CN672" s="814"/>
      <c r="CO672" s="814"/>
      <c r="CP672" s="814"/>
      <c r="CQ672" s="814"/>
      <c r="CR672" s="814"/>
      <c r="CS672" s="814"/>
      <c r="CT672" s="814"/>
      <c r="CU672" s="814"/>
      <c r="CV672" s="814"/>
      <c r="CW672" s="814"/>
      <c r="CX672" s="815"/>
      <c r="DE672" s="810"/>
      <c r="DF672" s="807"/>
      <c r="DG672" s="807"/>
      <c r="DH672" s="808"/>
      <c r="EG672" s="810"/>
      <c r="EH672" s="810"/>
      <c r="EI672" s="810"/>
      <c r="EJ672" s="810"/>
      <c r="EK672" s="810"/>
      <c r="EL672" s="810"/>
      <c r="EM672" s="810"/>
      <c r="EN672" s="742"/>
    </row>
    <row r="673" spans="2:144" ht="12" customHeight="1">
      <c r="B673" s="637"/>
      <c r="C673" s="64">
        <v>792</v>
      </c>
      <c r="D673" s="41" t="s">
        <v>734</v>
      </c>
      <c r="E673" s="42">
        <v>19</v>
      </c>
      <c r="F673" s="66">
        <v>0.17</v>
      </c>
      <c r="G673" s="44">
        <v>7.92</v>
      </c>
      <c r="H673" s="45">
        <v>91</v>
      </c>
      <c r="I673" s="46">
        <f t="shared" si="128"/>
        <v>1.3464</v>
      </c>
      <c r="J673" s="47">
        <f t="shared" si="129"/>
        <v>7.954545454545455</v>
      </c>
      <c r="K673" s="855">
        <v>63</v>
      </c>
      <c r="L673" s="514"/>
      <c r="M673" s="797"/>
      <c r="N673" s="798" t="s">
        <v>180</v>
      </c>
      <c r="O673" s="799">
        <f t="shared" si="130"/>
        <v>0</v>
      </c>
      <c r="P673" s="848" t="s">
        <v>445</v>
      </c>
      <c r="Q673" s="844">
        <f t="shared" si="131"/>
        <v>0</v>
      </c>
      <c r="R673" s="845">
        <f t="shared" si="132"/>
        <v>0</v>
      </c>
      <c r="S673" s="846">
        <f t="shared" si="133"/>
        <v>0</v>
      </c>
      <c r="T673" s="847">
        <f t="shared" si="134"/>
        <v>0</v>
      </c>
      <c r="U673" s="49">
        <f t="shared" si="135"/>
        <v>0</v>
      </c>
      <c r="Z673" s="188"/>
      <c r="AA673" s="188"/>
      <c r="AH673" s="187"/>
      <c r="AI673" s="187"/>
      <c r="AJ673" s="187"/>
      <c r="AS673" s="189"/>
      <c r="AT673" s="189"/>
      <c r="AU673" s="189"/>
      <c r="AV673" s="189"/>
      <c r="AW673" s="189"/>
      <c r="BE673" s="856"/>
      <c r="BF673" s="856"/>
      <c r="BG673" s="856"/>
      <c r="BH673" s="856"/>
      <c r="BK673" s="812"/>
      <c r="BL673" s="812"/>
      <c r="BM673" s="812"/>
      <c r="BN673" s="812"/>
      <c r="BO673" s="812"/>
      <c r="BT673" s="814"/>
      <c r="BU673" s="814"/>
      <c r="BV673" s="806"/>
      <c r="BZ673" s="806"/>
      <c r="CA673" s="806"/>
      <c r="CI673" s="814"/>
      <c r="CJ673" s="814"/>
      <c r="CK673" s="814"/>
      <c r="CL673" s="814"/>
      <c r="CM673" s="814"/>
      <c r="CN673" s="814"/>
      <c r="CO673" s="814"/>
      <c r="CP673" s="814"/>
      <c r="CQ673" s="814"/>
      <c r="CR673" s="814"/>
      <c r="CS673" s="814"/>
      <c r="CT673" s="814"/>
      <c r="CU673" s="814"/>
      <c r="CV673" s="814"/>
      <c r="CW673" s="814"/>
      <c r="CX673" s="815"/>
      <c r="DE673" s="810"/>
      <c r="DF673" s="807"/>
      <c r="DG673" s="807"/>
      <c r="DH673" s="808"/>
      <c r="EG673" s="810"/>
      <c r="EH673" s="810"/>
      <c r="EI673" s="810"/>
      <c r="EJ673" s="810"/>
      <c r="EK673" s="810"/>
      <c r="EL673" s="810"/>
      <c r="EM673" s="810"/>
      <c r="EN673" s="742"/>
    </row>
    <row r="674" spans="1:144" ht="12" customHeight="1">
      <c r="A674" s="564" t="s">
        <v>721</v>
      </c>
      <c r="B674" s="637"/>
      <c r="C674" s="68"/>
      <c r="D674" s="41"/>
      <c r="E674" s="69"/>
      <c r="F674" s="70"/>
      <c r="G674" s="71"/>
      <c r="H674" s="72"/>
      <c r="I674" s="512"/>
      <c r="J674" s="736" t="s">
        <v>720</v>
      </c>
      <c r="K674" s="512"/>
      <c r="L674" s="519"/>
      <c r="M674" s="902"/>
      <c r="N674" s="906"/>
      <c r="O674" s="1090">
        <f>SUM(O665:O673)</f>
        <v>0</v>
      </c>
      <c r="P674" s="905"/>
      <c r="Q674" s="880"/>
      <c r="R674" s="881"/>
      <c r="S674" s="882"/>
      <c r="T674" s="883"/>
      <c r="Z674" s="280"/>
      <c r="AA674" s="280"/>
      <c r="AH674" s="280"/>
      <c r="AI674" s="281"/>
      <c r="AJ674" s="281"/>
      <c r="AS674" s="281"/>
      <c r="AT674" s="281"/>
      <c r="AU674" s="281"/>
      <c r="AV674" s="281"/>
      <c r="AW674" s="281"/>
      <c r="BE674" s="281"/>
      <c r="BF674" s="281"/>
      <c r="BG674" s="281"/>
      <c r="BH674" s="281"/>
      <c r="BK674" s="815"/>
      <c r="BL674" s="815"/>
      <c r="BM674" s="815"/>
      <c r="BN674" s="815"/>
      <c r="BO674" s="815"/>
      <c r="BT674" s="885"/>
      <c r="BU674" s="885"/>
      <c r="BV674" s="908"/>
      <c r="BZ674" s="909"/>
      <c r="CA674" s="909"/>
      <c r="CI674" s="885"/>
      <c r="CJ674" s="885"/>
      <c r="CK674" s="885"/>
      <c r="CL674" s="885"/>
      <c r="CM674" s="885"/>
      <c r="CN674" s="885"/>
      <c r="CO674" s="885"/>
      <c r="CP674" s="885"/>
      <c r="CQ674" s="885"/>
      <c r="CR674" s="885"/>
      <c r="CS674" s="885"/>
      <c r="CT674" s="885"/>
      <c r="CU674" s="885"/>
      <c r="CV674" s="885"/>
      <c r="CW674" s="885"/>
      <c r="CX674" s="815"/>
      <c r="DE674" s="889"/>
      <c r="DF674" s="887"/>
      <c r="DG674" s="887"/>
      <c r="DH674" s="808"/>
      <c r="EG674" s="889"/>
      <c r="EH674" s="889"/>
      <c r="EI674" s="889"/>
      <c r="EJ674" s="889"/>
      <c r="EK674" s="887"/>
      <c r="EL674" s="887"/>
      <c r="EM674" s="887"/>
      <c r="EN674" s="742"/>
    </row>
    <row r="675" spans="2:144" ht="23.25" customHeight="1">
      <c r="B675" s="637"/>
      <c r="C675" s="464" t="s">
        <v>681</v>
      </c>
      <c r="D675" s="77"/>
      <c r="E675" s="77"/>
      <c r="F675" s="77"/>
      <c r="G675" s="78"/>
      <c r="H675" s="77"/>
      <c r="I675" s="78"/>
      <c r="J675" s="77"/>
      <c r="K675" s="77"/>
      <c r="L675" s="519"/>
      <c r="M675" s="902"/>
      <c r="N675" s="906"/>
      <c r="O675" s="879"/>
      <c r="P675" s="905"/>
      <c r="Q675" s="880"/>
      <c r="R675" s="881"/>
      <c r="S675" s="882"/>
      <c r="T675" s="883"/>
      <c r="Z675" s="302"/>
      <c r="AA675" s="302"/>
      <c r="AH675" s="302"/>
      <c r="AI675" s="302"/>
      <c r="AJ675" s="302"/>
      <c r="AS675" s="302"/>
      <c r="AT675" s="302"/>
      <c r="AU675" s="302"/>
      <c r="AV675" s="302"/>
      <c r="AW675" s="302"/>
      <c r="BE675" s="302"/>
      <c r="BF675" s="302"/>
      <c r="BG675" s="302"/>
      <c r="BH675" s="302"/>
      <c r="BK675" s="815"/>
      <c r="BL675" s="815"/>
      <c r="BM675" s="815"/>
      <c r="BN675" s="815"/>
      <c r="BO675" s="815"/>
      <c r="BT675" s="885"/>
      <c r="BU675" s="885"/>
      <c r="BV675" s="908"/>
      <c r="BZ675" s="909"/>
      <c r="CA675" s="909"/>
      <c r="CI675" s="885"/>
      <c r="CJ675" s="885"/>
      <c r="CK675" s="885"/>
      <c r="CL675" s="885"/>
      <c r="CM675" s="885"/>
      <c r="CN675" s="885"/>
      <c r="CO675" s="885"/>
      <c r="CP675" s="885"/>
      <c r="CQ675" s="885"/>
      <c r="CR675" s="885"/>
      <c r="CS675" s="885"/>
      <c r="CT675" s="885"/>
      <c r="CU675" s="885"/>
      <c r="CV675" s="885"/>
      <c r="CW675" s="885"/>
      <c r="CX675" s="815"/>
      <c r="DE675" s="889"/>
      <c r="DF675" s="887"/>
      <c r="DG675" s="887"/>
      <c r="DH675" s="808"/>
      <c r="EG675" s="889"/>
      <c r="EH675" s="889"/>
      <c r="EI675" s="889"/>
      <c r="EJ675" s="889"/>
      <c r="EK675" s="887"/>
      <c r="EL675" s="887"/>
      <c r="EM675" s="887"/>
      <c r="EN675" s="742"/>
    </row>
    <row r="676" spans="2:144" ht="15.75" customHeight="1">
      <c r="B676" s="637"/>
      <c r="D676" s="62" t="s">
        <v>601</v>
      </c>
      <c r="E676" s="194" t="s">
        <v>233</v>
      </c>
      <c r="F676" s="194" t="s">
        <v>232</v>
      </c>
      <c r="G676" s="195" t="s">
        <v>231</v>
      </c>
      <c r="H676" s="196" t="s">
        <v>234</v>
      </c>
      <c r="I676" s="197" t="s">
        <v>179</v>
      </c>
      <c r="J676" s="196" t="s">
        <v>645</v>
      </c>
      <c r="K676" s="196" t="s">
        <v>648</v>
      </c>
      <c r="L676" s="516"/>
      <c r="M676" s="816"/>
      <c r="N676" s="817"/>
      <c r="O676" s="832" t="s">
        <v>236</v>
      </c>
      <c r="P676" s="914"/>
      <c r="Q676" s="834" t="s">
        <v>237</v>
      </c>
      <c r="R676" s="834" t="s">
        <v>238</v>
      </c>
      <c r="S676" s="835" t="s">
        <v>239</v>
      </c>
      <c r="T676" s="835" t="s">
        <v>240</v>
      </c>
      <c r="Z676" s="309"/>
      <c r="AA676" s="309"/>
      <c r="AH676" s="309"/>
      <c r="AI676" s="309"/>
      <c r="AJ676" s="309"/>
      <c r="AS676" s="309"/>
      <c r="AT676" s="309"/>
      <c r="AU676" s="309"/>
      <c r="AV676" s="309"/>
      <c r="AW676" s="309"/>
      <c r="BE676" s="309"/>
      <c r="BF676" s="309"/>
      <c r="BG676" s="309"/>
      <c r="BH676" s="309"/>
      <c r="BK676" s="831"/>
      <c r="BL676" s="831"/>
      <c r="BM676" s="831"/>
      <c r="BN676" s="831"/>
      <c r="BO676" s="831"/>
      <c r="BT676" s="825"/>
      <c r="BU676" s="825"/>
      <c r="BV676" s="911"/>
      <c r="BZ676" s="911"/>
      <c r="CA676" s="911"/>
      <c r="CI676" s="825"/>
      <c r="CJ676" s="825"/>
      <c r="CK676" s="825"/>
      <c r="CL676" s="825"/>
      <c r="CM676" s="825"/>
      <c r="CN676" s="825"/>
      <c r="CO676" s="825"/>
      <c r="CP676" s="825"/>
      <c r="CQ676" s="825"/>
      <c r="CR676" s="825"/>
      <c r="CS676" s="825"/>
      <c r="CT676" s="825"/>
      <c r="CU676" s="825"/>
      <c r="CV676" s="825"/>
      <c r="CW676" s="825"/>
      <c r="CX676" s="825"/>
      <c r="DE676" s="836"/>
      <c r="DF676" s="825"/>
      <c r="DG676" s="825"/>
      <c r="DH676" s="826"/>
      <c r="EG676" s="836"/>
      <c r="EH676" s="836"/>
      <c r="EI676" s="836"/>
      <c r="EJ676" s="836"/>
      <c r="EK676" s="836"/>
      <c r="EL676" s="836"/>
      <c r="EM676" s="836"/>
      <c r="EN676" s="742"/>
    </row>
    <row r="677" spans="2:144" ht="12" customHeight="1">
      <c r="B677" s="637"/>
      <c r="C677" s="64">
        <v>264</v>
      </c>
      <c r="D677" s="41" t="s">
        <v>735</v>
      </c>
      <c r="E677" s="42">
        <v>24</v>
      </c>
      <c r="F677" s="66">
        <v>0.17</v>
      </c>
      <c r="G677" s="44">
        <v>2.64</v>
      </c>
      <c r="H677" s="45">
        <v>32</v>
      </c>
      <c r="I677" s="46">
        <f aca="true" t="shared" si="136" ref="I677:I686">F677*G677</f>
        <v>0.44880000000000003</v>
      </c>
      <c r="J677" s="47">
        <f aca="true" t="shared" si="137" ref="J677:J686">K677/G677</f>
        <v>11.363636363636363</v>
      </c>
      <c r="K677" s="855">
        <v>30</v>
      </c>
      <c r="L677" s="514"/>
      <c r="M677" s="797"/>
      <c r="N677" s="798" t="s">
        <v>180</v>
      </c>
      <c r="O677" s="799">
        <f aca="true" t="shared" si="138" ref="O677:O686">I677*M677</f>
        <v>0</v>
      </c>
      <c r="P677" s="905" t="s">
        <v>445</v>
      </c>
      <c r="Q677" s="844">
        <f aca="true" t="shared" si="139" ref="Q677:Q686">ROUNDUP((S677*(euro)),-2)</f>
        <v>0</v>
      </c>
      <c r="R677" s="845">
        <f aca="true" t="shared" si="140" ref="R677:R686">Q677*(1.25)</f>
        <v>0</v>
      </c>
      <c r="S677" s="846">
        <f aca="true" t="shared" si="141" ref="S677:S686">ROUNDUP((K677*M677),0)</f>
        <v>0</v>
      </c>
      <c r="T677" s="847">
        <f aca="true" t="shared" si="142" ref="T677:T686">ROUNDUP((S677*1.25),0)</f>
        <v>0</v>
      </c>
      <c r="U677" s="49">
        <f aca="true" t="shared" si="143" ref="U677:U686">H677*M677</f>
        <v>0</v>
      </c>
      <c r="Z677" s="188"/>
      <c r="AA677" s="188"/>
      <c r="AH677" s="187"/>
      <c r="AI677" s="187"/>
      <c r="AJ677" s="187"/>
      <c r="AS677" s="189"/>
      <c r="AT677" s="189"/>
      <c r="AU677" s="189"/>
      <c r="AV677" s="189"/>
      <c r="AW677" s="189"/>
      <c r="BE677" s="856"/>
      <c r="BF677" s="856"/>
      <c r="BG677" s="856"/>
      <c r="BH677" s="856"/>
      <c r="BK677" s="812"/>
      <c r="BL677" s="812"/>
      <c r="BM677" s="812"/>
      <c r="BN677" s="812"/>
      <c r="BO677" s="812"/>
      <c r="BT677" s="814"/>
      <c r="BU677" s="814"/>
      <c r="BV677" s="850"/>
      <c r="BZ677" s="850"/>
      <c r="CA677" s="850"/>
      <c r="CI677" s="814"/>
      <c r="CJ677" s="814"/>
      <c r="CK677" s="814"/>
      <c r="CL677" s="814"/>
      <c r="CM677" s="814"/>
      <c r="CN677" s="814"/>
      <c r="CO677" s="814"/>
      <c r="CP677" s="814"/>
      <c r="CQ677" s="814"/>
      <c r="CR677" s="814"/>
      <c r="CS677" s="814"/>
      <c r="CT677" s="814"/>
      <c r="CU677" s="814"/>
      <c r="CV677" s="814"/>
      <c r="CW677" s="814"/>
      <c r="CX677" s="815"/>
      <c r="DE677" s="810"/>
      <c r="DF677" s="807"/>
      <c r="DG677" s="807"/>
      <c r="DH677" s="808"/>
      <c r="EG677" s="810"/>
      <c r="EH677" s="810"/>
      <c r="EI677" s="810"/>
      <c r="EJ677" s="810"/>
      <c r="EK677" s="810"/>
      <c r="EL677" s="810"/>
      <c r="EM677" s="810"/>
      <c r="EN677" s="742"/>
    </row>
    <row r="678" spans="2:144" ht="12" customHeight="1">
      <c r="B678" s="637"/>
      <c r="C678" s="64">
        <v>330</v>
      </c>
      <c r="D678" s="41" t="s">
        <v>736</v>
      </c>
      <c r="E678" s="42">
        <v>24</v>
      </c>
      <c r="F678" s="66">
        <v>0.17</v>
      </c>
      <c r="G678" s="44">
        <v>3.3</v>
      </c>
      <c r="H678" s="45">
        <v>40</v>
      </c>
      <c r="I678" s="46">
        <f t="shared" si="136"/>
        <v>0.561</v>
      </c>
      <c r="J678" s="47">
        <f t="shared" si="137"/>
        <v>10.606060606060607</v>
      </c>
      <c r="K678" s="855">
        <v>35</v>
      </c>
      <c r="L678" s="514"/>
      <c r="M678" s="797"/>
      <c r="N678" s="798" t="s">
        <v>180</v>
      </c>
      <c r="O678" s="799">
        <f t="shared" si="138"/>
        <v>0</v>
      </c>
      <c r="P678" s="905" t="s">
        <v>448</v>
      </c>
      <c r="Q678" s="844">
        <f t="shared" si="139"/>
        <v>0</v>
      </c>
      <c r="R678" s="845">
        <f t="shared" si="140"/>
        <v>0</v>
      </c>
      <c r="S678" s="846">
        <f t="shared" si="141"/>
        <v>0</v>
      </c>
      <c r="T678" s="847">
        <f t="shared" si="142"/>
        <v>0</v>
      </c>
      <c r="U678" s="49">
        <f t="shared" si="143"/>
        <v>0</v>
      </c>
      <c r="Z678" s="188"/>
      <c r="AA678" s="188"/>
      <c r="AH678" s="187"/>
      <c r="AI678" s="187"/>
      <c r="AJ678" s="187"/>
      <c r="AS678" s="189"/>
      <c r="AT678" s="189"/>
      <c r="AU678" s="189"/>
      <c r="AV678" s="189"/>
      <c r="AW678" s="189"/>
      <c r="BE678" s="856"/>
      <c r="BF678" s="856"/>
      <c r="BG678" s="856"/>
      <c r="BH678" s="856"/>
      <c r="BK678" s="812"/>
      <c r="BL678" s="812"/>
      <c r="BM678" s="812"/>
      <c r="BN678" s="812"/>
      <c r="BO678" s="812"/>
      <c r="BT678" s="814"/>
      <c r="BU678" s="814"/>
      <c r="BV678" s="850"/>
      <c r="BZ678" s="850"/>
      <c r="CA678" s="850"/>
      <c r="CI678" s="814"/>
      <c r="CJ678" s="814"/>
      <c r="CK678" s="814"/>
      <c r="CL678" s="814"/>
      <c r="CM678" s="814"/>
      <c r="CN678" s="814"/>
      <c r="CO678" s="814"/>
      <c r="CP678" s="814"/>
      <c r="CQ678" s="814"/>
      <c r="CR678" s="814"/>
      <c r="CS678" s="814"/>
      <c r="CT678" s="814"/>
      <c r="CU678" s="814"/>
      <c r="CV678" s="814"/>
      <c r="CW678" s="814"/>
      <c r="CX678" s="815"/>
      <c r="DE678" s="810"/>
      <c r="DF678" s="807"/>
      <c r="DG678" s="807"/>
      <c r="DH678" s="808"/>
      <c r="EG678" s="810"/>
      <c r="EH678" s="810"/>
      <c r="EI678" s="810"/>
      <c r="EJ678" s="810"/>
      <c r="EK678" s="810"/>
      <c r="EL678" s="810"/>
      <c r="EM678" s="810"/>
      <c r="EN678" s="742"/>
    </row>
    <row r="679" spans="2:144" ht="12" customHeight="1">
      <c r="B679" s="637"/>
      <c r="C679" s="64">
        <v>396</v>
      </c>
      <c r="D679" s="41" t="s">
        <v>737</v>
      </c>
      <c r="E679" s="42">
        <v>24</v>
      </c>
      <c r="F679" s="66">
        <v>0.17</v>
      </c>
      <c r="G679" s="44">
        <v>3.96</v>
      </c>
      <c r="H679" s="45">
        <v>48</v>
      </c>
      <c r="I679" s="46">
        <f t="shared" si="136"/>
        <v>0.6732</v>
      </c>
      <c r="J679" s="47">
        <f t="shared" si="137"/>
        <v>10.1010101010101</v>
      </c>
      <c r="K679" s="855">
        <v>40</v>
      </c>
      <c r="L679" s="514"/>
      <c r="M679" s="797"/>
      <c r="N679" s="798" t="s">
        <v>180</v>
      </c>
      <c r="O679" s="799">
        <f t="shared" si="138"/>
        <v>0</v>
      </c>
      <c r="P679" s="905" t="s">
        <v>445</v>
      </c>
      <c r="Q679" s="844">
        <f t="shared" si="139"/>
        <v>0</v>
      </c>
      <c r="R679" s="845">
        <f t="shared" si="140"/>
        <v>0</v>
      </c>
      <c r="S679" s="846">
        <f t="shared" si="141"/>
        <v>0</v>
      </c>
      <c r="T679" s="847">
        <f t="shared" si="142"/>
        <v>0</v>
      </c>
      <c r="U679" s="49">
        <f t="shared" si="143"/>
        <v>0</v>
      </c>
      <c r="Z679" s="188"/>
      <c r="AA679" s="188"/>
      <c r="AH679" s="187"/>
      <c r="AI679" s="187"/>
      <c r="AJ679" s="187"/>
      <c r="AS679" s="189"/>
      <c r="AT679" s="189"/>
      <c r="AU679" s="189"/>
      <c r="AV679" s="189"/>
      <c r="AW679" s="189"/>
      <c r="BE679" s="856"/>
      <c r="BF679" s="856"/>
      <c r="BG679" s="856"/>
      <c r="BH679" s="856"/>
      <c r="BK679" s="812"/>
      <c r="BL679" s="812"/>
      <c r="BM679" s="812"/>
      <c r="BN679" s="812"/>
      <c r="BO679" s="812"/>
      <c r="BT679" s="814"/>
      <c r="BU679" s="814"/>
      <c r="BV679" s="850"/>
      <c r="BZ679" s="850"/>
      <c r="CA679" s="850"/>
      <c r="CI679" s="814"/>
      <c r="CJ679" s="814"/>
      <c r="CK679" s="814"/>
      <c r="CL679" s="814"/>
      <c r="CM679" s="814"/>
      <c r="CN679" s="814"/>
      <c r="CO679" s="814"/>
      <c r="CP679" s="814"/>
      <c r="CQ679" s="814"/>
      <c r="CR679" s="814"/>
      <c r="CS679" s="814"/>
      <c r="CT679" s="814"/>
      <c r="CU679" s="814"/>
      <c r="CV679" s="814"/>
      <c r="CW679" s="814"/>
      <c r="CX679" s="815"/>
      <c r="DE679" s="810"/>
      <c r="DF679" s="807"/>
      <c r="DG679" s="807"/>
      <c r="DH679" s="808"/>
      <c r="EG679" s="810"/>
      <c r="EH679" s="810"/>
      <c r="EI679" s="810"/>
      <c r="EJ679" s="810"/>
      <c r="EK679" s="810"/>
      <c r="EL679" s="810"/>
      <c r="EM679" s="810"/>
      <c r="EN679" s="742"/>
    </row>
    <row r="680" spans="2:144" ht="12" customHeight="1">
      <c r="B680" s="637"/>
      <c r="C680" s="64">
        <v>462</v>
      </c>
      <c r="D680" s="41" t="s">
        <v>738</v>
      </c>
      <c r="E680" s="42">
        <v>24</v>
      </c>
      <c r="F680" s="66">
        <v>0.17</v>
      </c>
      <c r="G680" s="44">
        <v>4.62</v>
      </c>
      <c r="H680" s="45">
        <v>56</v>
      </c>
      <c r="I680" s="46">
        <f t="shared" si="136"/>
        <v>0.7854000000000001</v>
      </c>
      <c r="J680" s="47">
        <f t="shared" si="137"/>
        <v>9.74025974025974</v>
      </c>
      <c r="K680" s="855">
        <v>45</v>
      </c>
      <c r="L680" s="514"/>
      <c r="M680" s="797"/>
      <c r="N680" s="798" t="s">
        <v>180</v>
      </c>
      <c r="O680" s="799">
        <f t="shared" si="138"/>
        <v>0</v>
      </c>
      <c r="P680" s="905" t="s">
        <v>570</v>
      </c>
      <c r="Q680" s="844">
        <f t="shared" si="139"/>
        <v>0</v>
      </c>
      <c r="R680" s="845">
        <f t="shared" si="140"/>
        <v>0</v>
      </c>
      <c r="S680" s="846">
        <f t="shared" si="141"/>
        <v>0</v>
      </c>
      <c r="T680" s="847">
        <f t="shared" si="142"/>
        <v>0</v>
      </c>
      <c r="U680" s="49">
        <f t="shared" si="143"/>
        <v>0</v>
      </c>
      <c r="Z680" s="188"/>
      <c r="AA680" s="188"/>
      <c r="AH680" s="187"/>
      <c r="AI680" s="187"/>
      <c r="AJ680" s="187"/>
      <c r="AS680" s="189"/>
      <c r="AT680" s="189"/>
      <c r="AU680" s="189"/>
      <c r="AV680" s="189"/>
      <c r="AW680" s="189"/>
      <c r="BE680" s="856"/>
      <c r="BF680" s="856"/>
      <c r="BG680" s="856"/>
      <c r="BH680" s="856"/>
      <c r="BK680" s="812"/>
      <c r="BL680" s="812"/>
      <c r="BM680" s="812"/>
      <c r="BN680" s="812"/>
      <c r="BO680" s="812"/>
      <c r="BT680" s="814"/>
      <c r="BU680" s="814"/>
      <c r="BV680" s="850"/>
      <c r="BZ680" s="850"/>
      <c r="CA680" s="850"/>
      <c r="CI680" s="814"/>
      <c r="CJ680" s="814"/>
      <c r="CK680" s="814"/>
      <c r="CL680" s="814"/>
      <c r="CM680" s="814"/>
      <c r="CN680" s="814"/>
      <c r="CO680" s="814"/>
      <c r="CP680" s="814"/>
      <c r="CQ680" s="814"/>
      <c r="CR680" s="814"/>
      <c r="CS680" s="814"/>
      <c r="CT680" s="814"/>
      <c r="CU680" s="814"/>
      <c r="CV680" s="814"/>
      <c r="CW680" s="814"/>
      <c r="CX680" s="815"/>
      <c r="DE680" s="810"/>
      <c r="DF680" s="807"/>
      <c r="DG680" s="807"/>
      <c r="DH680" s="808"/>
      <c r="EG680" s="810"/>
      <c r="EH680" s="810"/>
      <c r="EI680" s="810"/>
      <c r="EJ680" s="810"/>
      <c r="EK680" s="810"/>
      <c r="EL680" s="810"/>
      <c r="EM680" s="810"/>
      <c r="EN680" s="742"/>
    </row>
    <row r="681" spans="2:144" ht="12" customHeight="1">
      <c r="B681" s="637"/>
      <c r="C681" s="64">
        <v>528</v>
      </c>
      <c r="D681" s="41" t="s">
        <v>739</v>
      </c>
      <c r="E681" s="42">
        <v>24</v>
      </c>
      <c r="F681" s="66">
        <v>0.17</v>
      </c>
      <c r="G681" s="44">
        <v>5.28</v>
      </c>
      <c r="H681" s="45">
        <v>64</v>
      </c>
      <c r="I681" s="46">
        <f t="shared" si="136"/>
        <v>0.8976000000000001</v>
      </c>
      <c r="J681" s="47">
        <f t="shared" si="137"/>
        <v>9.469696969696969</v>
      </c>
      <c r="K681" s="855">
        <v>50</v>
      </c>
      <c r="L681" s="514"/>
      <c r="M681" s="797"/>
      <c r="N681" s="798" t="s">
        <v>180</v>
      </c>
      <c r="O681" s="799">
        <f t="shared" si="138"/>
        <v>0</v>
      </c>
      <c r="P681" s="905" t="s">
        <v>445</v>
      </c>
      <c r="Q681" s="844">
        <f t="shared" si="139"/>
        <v>0</v>
      </c>
      <c r="R681" s="845">
        <f t="shared" si="140"/>
        <v>0</v>
      </c>
      <c r="S681" s="846">
        <f t="shared" si="141"/>
        <v>0</v>
      </c>
      <c r="T681" s="847">
        <f t="shared" si="142"/>
        <v>0</v>
      </c>
      <c r="U681" s="49">
        <f t="shared" si="143"/>
        <v>0</v>
      </c>
      <c r="Z681" s="188"/>
      <c r="AA681" s="188"/>
      <c r="AH681" s="187"/>
      <c r="AI681" s="187"/>
      <c r="AJ681" s="187"/>
      <c r="AS681" s="189"/>
      <c r="AT681" s="189"/>
      <c r="AU681" s="189"/>
      <c r="AV681" s="189"/>
      <c r="AW681" s="189"/>
      <c r="BE681" s="856"/>
      <c r="BF681" s="856"/>
      <c r="BG681" s="856"/>
      <c r="BH681" s="856"/>
      <c r="BK681" s="812"/>
      <c r="BL681" s="812"/>
      <c r="BM681" s="812"/>
      <c r="BN681" s="812"/>
      <c r="BO681" s="812"/>
      <c r="BT681" s="814"/>
      <c r="BU681" s="814"/>
      <c r="BV681" s="850"/>
      <c r="BZ681" s="850"/>
      <c r="CA681" s="850"/>
      <c r="CI681" s="814"/>
      <c r="CJ681" s="814"/>
      <c r="CK681" s="814"/>
      <c r="CL681" s="814"/>
      <c r="CM681" s="814"/>
      <c r="CN681" s="814"/>
      <c r="CO681" s="814"/>
      <c r="CP681" s="814"/>
      <c r="CQ681" s="814"/>
      <c r="CR681" s="814"/>
      <c r="CS681" s="814"/>
      <c r="CT681" s="814"/>
      <c r="CU681" s="814"/>
      <c r="CV681" s="814"/>
      <c r="CW681" s="814"/>
      <c r="CX681" s="815"/>
      <c r="DE681" s="810"/>
      <c r="DF681" s="807"/>
      <c r="DG681" s="807"/>
      <c r="DH681" s="808"/>
      <c r="EG681" s="810"/>
      <c r="EH681" s="810"/>
      <c r="EI681" s="810"/>
      <c r="EJ681" s="810"/>
      <c r="EK681" s="810"/>
      <c r="EL681" s="810"/>
      <c r="EM681" s="810"/>
      <c r="EN681" s="742"/>
    </row>
    <row r="682" spans="2:144" ht="12" customHeight="1">
      <c r="B682" s="637"/>
      <c r="C682" s="64">
        <v>594</v>
      </c>
      <c r="D682" s="41" t="s">
        <v>740</v>
      </c>
      <c r="E682" s="42">
        <v>24</v>
      </c>
      <c r="F682" s="66">
        <v>0.17</v>
      </c>
      <c r="G682" s="44">
        <v>5.94</v>
      </c>
      <c r="H682" s="45">
        <v>73</v>
      </c>
      <c r="I682" s="46">
        <f t="shared" si="136"/>
        <v>1.0098</v>
      </c>
      <c r="J682" s="47">
        <f t="shared" si="137"/>
        <v>9.09090909090909</v>
      </c>
      <c r="K682" s="855">
        <v>54</v>
      </c>
      <c r="L682" s="514"/>
      <c r="M682" s="797"/>
      <c r="N682" s="798" t="s">
        <v>180</v>
      </c>
      <c r="O682" s="799">
        <f t="shared" si="138"/>
        <v>0</v>
      </c>
      <c r="P682" s="905" t="s">
        <v>445</v>
      </c>
      <c r="Q682" s="844">
        <f t="shared" si="139"/>
        <v>0</v>
      </c>
      <c r="R682" s="845">
        <f t="shared" si="140"/>
        <v>0</v>
      </c>
      <c r="S682" s="846">
        <f t="shared" si="141"/>
        <v>0</v>
      </c>
      <c r="T682" s="847">
        <f t="shared" si="142"/>
        <v>0</v>
      </c>
      <c r="U682" s="49">
        <f t="shared" si="143"/>
        <v>0</v>
      </c>
      <c r="Z682" s="188"/>
      <c r="AA682" s="188"/>
      <c r="AH682" s="187"/>
      <c r="AI682" s="187"/>
      <c r="AJ682" s="187"/>
      <c r="AS682" s="189"/>
      <c r="AT682" s="189"/>
      <c r="AU682" s="189"/>
      <c r="AV682" s="189"/>
      <c r="AW682" s="189"/>
      <c r="BE682" s="856"/>
      <c r="BF682" s="856"/>
      <c r="BG682" s="856"/>
      <c r="BH682" s="856"/>
      <c r="BK682" s="812"/>
      <c r="BL682" s="812"/>
      <c r="BM682" s="812"/>
      <c r="BN682" s="812"/>
      <c r="BO682" s="812"/>
      <c r="BT682" s="814"/>
      <c r="BU682" s="814"/>
      <c r="BV682" s="850"/>
      <c r="BZ682" s="850"/>
      <c r="CA682" s="850"/>
      <c r="CI682" s="814"/>
      <c r="CJ682" s="814"/>
      <c r="CK682" s="814"/>
      <c r="CL682" s="814"/>
      <c r="CM682" s="814"/>
      <c r="CN682" s="814"/>
      <c r="CO682" s="814"/>
      <c r="CP682" s="814"/>
      <c r="CQ682" s="814"/>
      <c r="CR682" s="814"/>
      <c r="CS682" s="814"/>
      <c r="CT682" s="814"/>
      <c r="CU682" s="814"/>
      <c r="CV682" s="814"/>
      <c r="CW682" s="814"/>
      <c r="CX682" s="815"/>
      <c r="DE682" s="810"/>
      <c r="DF682" s="807"/>
      <c r="DG682" s="807"/>
      <c r="DH682" s="808"/>
      <c r="EG682" s="810"/>
      <c r="EH682" s="810"/>
      <c r="EI682" s="810"/>
      <c r="EJ682" s="810"/>
      <c r="EK682" s="810"/>
      <c r="EL682" s="810"/>
      <c r="EM682" s="810"/>
      <c r="EN682" s="742"/>
    </row>
    <row r="683" spans="2:144" ht="12" customHeight="1">
      <c r="B683" s="637"/>
      <c r="C683" s="64">
        <v>660</v>
      </c>
      <c r="D683" s="41" t="s">
        <v>741</v>
      </c>
      <c r="E683" s="42">
        <v>24</v>
      </c>
      <c r="F683" s="66">
        <v>0.17</v>
      </c>
      <c r="G683" s="44">
        <v>6.6</v>
      </c>
      <c r="H683" s="45">
        <v>80</v>
      </c>
      <c r="I683" s="46">
        <f t="shared" si="136"/>
        <v>1.122</v>
      </c>
      <c r="J683" s="47">
        <f t="shared" si="137"/>
        <v>8.787878787878789</v>
      </c>
      <c r="K683" s="855">
        <v>58</v>
      </c>
      <c r="L683" s="514"/>
      <c r="M683" s="797"/>
      <c r="N683" s="798" t="s">
        <v>180</v>
      </c>
      <c r="O683" s="799">
        <f t="shared" si="138"/>
        <v>0</v>
      </c>
      <c r="P683" s="905" t="s">
        <v>445</v>
      </c>
      <c r="Q683" s="844">
        <f t="shared" si="139"/>
        <v>0</v>
      </c>
      <c r="R683" s="845">
        <f t="shared" si="140"/>
        <v>0</v>
      </c>
      <c r="S683" s="846">
        <f t="shared" si="141"/>
        <v>0</v>
      </c>
      <c r="T683" s="847">
        <f t="shared" si="142"/>
        <v>0</v>
      </c>
      <c r="U683" s="49">
        <f t="shared" si="143"/>
        <v>0</v>
      </c>
      <c r="Z683" s="188"/>
      <c r="AA683" s="188"/>
      <c r="AH683" s="187"/>
      <c r="AI683" s="187"/>
      <c r="AJ683" s="187"/>
      <c r="AS683" s="189"/>
      <c r="AT683" s="189"/>
      <c r="AU683" s="189"/>
      <c r="AV683" s="189"/>
      <c r="AW683" s="189"/>
      <c r="BE683" s="856"/>
      <c r="BF683" s="856"/>
      <c r="BG683" s="856"/>
      <c r="BH683" s="856"/>
      <c r="BK683" s="812"/>
      <c r="BL683" s="812"/>
      <c r="BM683" s="812"/>
      <c r="BN683" s="812"/>
      <c r="BO683" s="812"/>
      <c r="BT683" s="814"/>
      <c r="BU683" s="814"/>
      <c r="BV683" s="850"/>
      <c r="BZ683" s="850"/>
      <c r="CA683" s="850"/>
      <c r="CI683" s="814"/>
      <c r="CJ683" s="814"/>
      <c r="CK683" s="814"/>
      <c r="CL683" s="814"/>
      <c r="CM683" s="814"/>
      <c r="CN683" s="814"/>
      <c r="CO683" s="814"/>
      <c r="CP683" s="814"/>
      <c r="CQ683" s="814"/>
      <c r="CR683" s="814"/>
      <c r="CS683" s="814"/>
      <c r="CT683" s="814"/>
      <c r="CU683" s="814"/>
      <c r="CV683" s="814"/>
      <c r="CW683" s="814"/>
      <c r="CX683" s="815"/>
      <c r="DE683" s="810"/>
      <c r="DF683" s="807"/>
      <c r="DG683" s="807"/>
      <c r="DH683" s="808"/>
      <c r="EG683" s="810"/>
      <c r="EH683" s="810"/>
      <c r="EI683" s="810"/>
      <c r="EJ683" s="810"/>
      <c r="EK683" s="810"/>
      <c r="EL683" s="810"/>
      <c r="EM683" s="810"/>
      <c r="EN683" s="742"/>
    </row>
    <row r="684" spans="2:144" ht="12" customHeight="1">
      <c r="B684" s="637"/>
      <c r="C684" s="64">
        <v>726</v>
      </c>
      <c r="D684" s="41" t="s">
        <v>742</v>
      </c>
      <c r="E684" s="42">
        <v>24</v>
      </c>
      <c r="F684" s="66">
        <v>0.17</v>
      </c>
      <c r="G684" s="44">
        <v>7.26</v>
      </c>
      <c r="H684" s="45">
        <v>88</v>
      </c>
      <c r="I684" s="46">
        <f t="shared" si="136"/>
        <v>1.2342</v>
      </c>
      <c r="J684" s="47">
        <f t="shared" si="137"/>
        <v>8.539944903581267</v>
      </c>
      <c r="K684" s="855">
        <v>62</v>
      </c>
      <c r="L684" s="514"/>
      <c r="M684" s="797"/>
      <c r="N684" s="798" t="s">
        <v>180</v>
      </c>
      <c r="O684" s="799">
        <f t="shared" si="138"/>
        <v>0</v>
      </c>
      <c r="P684" s="905" t="s">
        <v>570</v>
      </c>
      <c r="Q684" s="844">
        <f t="shared" si="139"/>
        <v>0</v>
      </c>
      <c r="R684" s="845">
        <f t="shared" si="140"/>
        <v>0</v>
      </c>
      <c r="S684" s="846">
        <f t="shared" si="141"/>
        <v>0</v>
      </c>
      <c r="T684" s="847">
        <f t="shared" si="142"/>
        <v>0</v>
      </c>
      <c r="U684" s="49">
        <f t="shared" si="143"/>
        <v>0</v>
      </c>
      <c r="Z684" s="188"/>
      <c r="AA684" s="188"/>
      <c r="AH684" s="187"/>
      <c r="AI684" s="187"/>
      <c r="AJ684" s="187"/>
      <c r="AS684" s="189"/>
      <c r="AT684" s="189"/>
      <c r="AU684" s="189"/>
      <c r="AV684" s="189"/>
      <c r="AW684" s="189"/>
      <c r="BE684" s="856"/>
      <c r="BF684" s="856"/>
      <c r="BG684" s="856"/>
      <c r="BH684" s="856"/>
      <c r="BK684" s="812"/>
      <c r="BL684" s="812"/>
      <c r="BM684" s="812"/>
      <c r="BN684" s="812"/>
      <c r="BO684" s="812"/>
      <c r="BT684" s="814"/>
      <c r="BU684" s="814"/>
      <c r="BV684" s="850"/>
      <c r="BZ684" s="850"/>
      <c r="CA684" s="850"/>
      <c r="CI684" s="814"/>
      <c r="CJ684" s="814"/>
      <c r="CK684" s="814"/>
      <c r="CL684" s="814"/>
      <c r="CM684" s="814"/>
      <c r="CN684" s="814"/>
      <c r="CO684" s="814"/>
      <c r="CP684" s="814"/>
      <c r="CQ684" s="814"/>
      <c r="CR684" s="814"/>
      <c r="CS684" s="814"/>
      <c r="CT684" s="814"/>
      <c r="CU684" s="814"/>
      <c r="CV684" s="814"/>
      <c r="CW684" s="814"/>
      <c r="CX684" s="815"/>
      <c r="DE684" s="810"/>
      <c r="DF684" s="807"/>
      <c r="DG684" s="807"/>
      <c r="DH684" s="808"/>
      <c r="EG684" s="810"/>
      <c r="EH684" s="810"/>
      <c r="EI684" s="810"/>
      <c r="EJ684" s="810"/>
      <c r="EK684" s="810"/>
      <c r="EL684" s="810"/>
      <c r="EM684" s="810"/>
      <c r="EN684" s="742"/>
    </row>
    <row r="685" spans="2:144" ht="12" customHeight="1">
      <c r="B685" s="637"/>
      <c r="C685" s="64">
        <v>792</v>
      </c>
      <c r="D685" s="41" t="s">
        <v>743</v>
      </c>
      <c r="E685" s="42">
        <v>24</v>
      </c>
      <c r="F685" s="66">
        <v>0.17</v>
      </c>
      <c r="G685" s="44">
        <v>7.92</v>
      </c>
      <c r="H685" s="45">
        <v>96</v>
      </c>
      <c r="I685" s="46">
        <f t="shared" si="136"/>
        <v>1.3464</v>
      </c>
      <c r="J685" s="47">
        <f t="shared" si="137"/>
        <v>8.333333333333334</v>
      </c>
      <c r="K685" s="855">
        <v>66</v>
      </c>
      <c r="L685" s="514"/>
      <c r="M685" s="797"/>
      <c r="N685" s="798" t="s">
        <v>180</v>
      </c>
      <c r="O685" s="799">
        <f t="shared" si="138"/>
        <v>0</v>
      </c>
      <c r="P685" s="905" t="s">
        <v>445</v>
      </c>
      <c r="Q685" s="844">
        <f t="shared" si="139"/>
        <v>0</v>
      </c>
      <c r="R685" s="845">
        <f t="shared" si="140"/>
        <v>0</v>
      </c>
      <c r="S685" s="846">
        <f t="shared" si="141"/>
        <v>0</v>
      </c>
      <c r="T685" s="847">
        <f t="shared" si="142"/>
        <v>0</v>
      </c>
      <c r="U685" s="49">
        <f t="shared" si="143"/>
        <v>0</v>
      </c>
      <c r="Z685" s="188"/>
      <c r="AA685" s="188"/>
      <c r="AH685" s="187"/>
      <c r="AI685" s="187"/>
      <c r="AJ685" s="187"/>
      <c r="AS685" s="189"/>
      <c r="AT685" s="189"/>
      <c r="AU685" s="189"/>
      <c r="AV685" s="189"/>
      <c r="AW685" s="189"/>
      <c r="BE685" s="856"/>
      <c r="BF685" s="856"/>
      <c r="BG685" s="856"/>
      <c r="BH685" s="856"/>
      <c r="BK685" s="812"/>
      <c r="BL685" s="812"/>
      <c r="BM685" s="812"/>
      <c r="BN685" s="812"/>
      <c r="BO685" s="812"/>
      <c r="BT685" s="814"/>
      <c r="BU685" s="814"/>
      <c r="BV685" s="850"/>
      <c r="BZ685" s="850"/>
      <c r="CA685" s="850"/>
      <c r="CI685" s="814"/>
      <c r="CJ685" s="814"/>
      <c r="CK685" s="814"/>
      <c r="CL685" s="814"/>
      <c r="CM685" s="814"/>
      <c r="CN685" s="814"/>
      <c r="CO685" s="814"/>
      <c r="CP685" s="814"/>
      <c r="CQ685" s="814"/>
      <c r="CR685" s="814"/>
      <c r="CS685" s="814"/>
      <c r="CT685" s="814"/>
      <c r="CU685" s="814"/>
      <c r="CV685" s="814"/>
      <c r="CW685" s="814"/>
      <c r="CX685" s="815"/>
      <c r="DE685" s="810"/>
      <c r="DF685" s="807"/>
      <c r="DG685" s="807"/>
      <c r="DH685" s="808"/>
      <c r="EG685" s="810"/>
      <c r="EH685" s="810"/>
      <c r="EI685" s="810"/>
      <c r="EJ685" s="810"/>
      <c r="EK685" s="810"/>
      <c r="EL685" s="810"/>
      <c r="EM685" s="810"/>
      <c r="EN685" s="742"/>
    </row>
    <row r="686" spans="2:144" ht="12" customHeight="1">
      <c r="B686" s="637"/>
      <c r="C686" s="64">
        <v>858</v>
      </c>
      <c r="D686" s="41" t="s">
        <v>744</v>
      </c>
      <c r="E686" s="42">
        <v>24</v>
      </c>
      <c r="F686" s="66">
        <v>0.17</v>
      </c>
      <c r="G686" s="44">
        <v>8.58</v>
      </c>
      <c r="H686" s="45">
        <v>104</v>
      </c>
      <c r="I686" s="46">
        <f t="shared" si="136"/>
        <v>1.4586000000000001</v>
      </c>
      <c r="J686" s="47">
        <f t="shared" si="137"/>
        <v>8.158508158508159</v>
      </c>
      <c r="K686" s="855">
        <v>70</v>
      </c>
      <c r="L686" s="514"/>
      <c r="M686" s="797"/>
      <c r="N686" s="798" t="s">
        <v>180</v>
      </c>
      <c r="O686" s="799">
        <f t="shared" si="138"/>
        <v>0</v>
      </c>
      <c r="P686" s="905" t="s">
        <v>448</v>
      </c>
      <c r="Q686" s="844">
        <f t="shared" si="139"/>
        <v>0</v>
      </c>
      <c r="R686" s="845">
        <f t="shared" si="140"/>
        <v>0</v>
      </c>
      <c r="S686" s="846">
        <f t="shared" si="141"/>
        <v>0</v>
      </c>
      <c r="T686" s="847">
        <f t="shared" si="142"/>
        <v>0</v>
      </c>
      <c r="U686" s="49">
        <f t="shared" si="143"/>
        <v>0</v>
      </c>
      <c r="Z686" s="188"/>
      <c r="AA686" s="188"/>
      <c r="AH686" s="187"/>
      <c r="AI686" s="187"/>
      <c r="AJ686" s="187"/>
      <c r="AS686" s="189"/>
      <c r="AT686" s="189"/>
      <c r="AU686" s="189"/>
      <c r="AV686" s="189"/>
      <c r="AW686" s="189"/>
      <c r="BE686" s="856"/>
      <c r="BF686" s="856"/>
      <c r="BG686" s="856"/>
      <c r="BH686" s="856"/>
      <c r="BK686" s="812"/>
      <c r="BL686" s="812"/>
      <c r="BM686" s="812"/>
      <c r="BN686" s="812"/>
      <c r="BO686" s="812"/>
      <c r="BT686" s="814"/>
      <c r="BU686" s="814"/>
      <c r="BV686" s="850"/>
      <c r="BZ686" s="850"/>
      <c r="CA686" s="850"/>
      <c r="CI686" s="814"/>
      <c r="CJ686" s="814"/>
      <c r="CK686" s="814"/>
      <c r="CL686" s="814"/>
      <c r="CM686" s="814"/>
      <c r="CN686" s="814"/>
      <c r="CO686" s="814"/>
      <c r="CP686" s="814"/>
      <c r="CQ686" s="814"/>
      <c r="CR686" s="814"/>
      <c r="CS686" s="814"/>
      <c r="CT686" s="814"/>
      <c r="CU686" s="814"/>
      <c r="CV686" s="814"/>
      <c r="CW686" s="814"/>
      <c r="CX686" s="815"/>
      <c r="DE686" s="810"/>
      <c r="DF686" s="807"/>
      <c r="DG686" s="807"/>
      <c r="DH686" s="808"/>
      <c r="EG686" s="810"/>
      <c r="EH686" s="810"/>
      <c r="EI686" s="810"/>
      <c r="EJ686" s="810"/>
      <c r="EK686" s="810"/>
      <c r="EL686" s="810"/>
      <c r="EM686" s="810"/>
      <c r="EN686" s="742"/>
    </row>
    <row r="687" spans="1:144" ht="12" customHeight="1">
      <c r="A687" s="566"/>
      <c r="B687" s="637"/>
      <c r="D687" s="317"/>
      <c r="E687" s="317"/>
      <c r="F687" s="317"/>
      <c r="G687" s="318"/>
      <c r="H687" s="317"/>
      <c r="I687" s="318"/>
      <c r="J687" s="317"/>
      <c r="K687" s="317"/>
      <c r="L687" s="1"/>
      <c r="M687" s="1"/>
      <c r="N687" s="798"/>
      <c r="O687" s="799"/>
      <c r="P687" s="905"/>
      <c r="Q687" s="844"/>
      <c r="R687" s="845"/>
      <c r="S687" s="846"/>
      <c r="T687" s="847"/>
      <c r="Z687" s="319"/>
      <c r="AA687" s="319"/>
      <c r="AH687" s="319"/>
      <c r="AI687" s="319"/>
      <c r="AJ687" s="319"/>
      <c r="AS687" s="319"/>
      <c r="AT687" s="319"/>
      <c r="AU687" s="319"/>
      <c r="AV687" s="319"/>
      <c r="AW687" s="319"/>
      <c r="BE687" s="319"/>
      <c r="BF687" s="319"/>
      <c r="BG687" s="319"/>
      <c r="BH687" s="319"/>
      <c r="BT687" s="814"/>
      <c r="BU687" s="814"/>
      <c r="BV687" s="850"/>
      <c r="BZ687" s="850"/>
      <c r="CA687" s="850"/>
      <c r="CI687" s="814"/>
      <c r="CJ687" s="814"/>
      <c r="CK687" s="814"/>
      <c r="CL687" s="814"/>
      <c r="CM687" s="814"/>
      <c r="CN687" s="814"/>
      <c r="CO687" s="814"/>
      <c r="CP687" s="814"/>
      <c r="CQ687" s="814"/>
      <c r="CR687" s="814"/>
      <c r="CS687" s="814"/>
      <c r="CT687" s="814"/>
      <c r="CU687" s="814"/>
      <c r="CV687" s="814"/>
      <c r="CW687" s="814"/>
      <c r="CX687" s="815"/>
      <c r="DE687" s="810"/>
      <c r="DF687" s="807"/>
      <c r="DG687" s="807"/>
      <c r="DH687" s="808"/>
      <c r="EG687" s="810"/>
      <c r="EH687" s="810"/>
      <c r="EI687" s="810"/>
      <c r="EJ687" s="810"/>
      <c r="EK687" s="810"/>
      <c r="EL687" s="810"/>
      <c r="EM687" s="810"/>
      <c r="EN687" s="742"/>
    </row>
    <row r="688" spans="2:144" ht="12" customHeight="1">
      <c r="B688" s="637"/>
      <c r="C688" s="64">
        <v>924</v>
      </c>
      <c r="D688" s="41" t="s">
        <v>745</v>
      </c>
      <c r="E688" s="42">
        <v>24</v>
      </c>
      <c r="F688" s="66">
        <v>0.17</v>
      </c>
      <c r="G688" s="44">
        <v>9.24</v>
      </c>
      <c r="H688" s="45">
        <v>112</v>
      </c>
      <c r="I688" s="46">
        <f>F688*G688</f>
        <v>1.5708000000000002</v>
      </c>
      <c r="J688" s="47">
        <f>K688/G688</f>
        <v>7.9004329004329</v>
      </c>
      <c r="K688" s="855">
        <v>73</v>
      </c>
      <c r="L688" s="514"/>
      <c r="M688" s="797"/>
      <c r="N688" s="798" t="s">
        <v>180</v>
      </c>
      <c r="O688" s="799">
        <f>I688*M688</f>
        <v>0</v>
      </c>
      <c r="P688" s="905" t="s">
        <v>445</v>
      </c>
      <c r="Q688" s="844">
        <f>ROUNDUP((S688*(euro)),-2)</f>
        <v>0</v>
      </c>
      <c r="R688" s="845">
        <f>Q688*(1.25)</f>
        <v>0</v>
      </c>
      <c r="S688" s="846">
        <f>ROUNDUP((K688*M688),0)</f>
        <v>0</v>
      </c>
      <c r="T688" s="847">
        <f>ROUNDUP((S688*1.25),0)</f>
        <v>0</v>
      </c>
      <c r="U688" s="49">
        <f>H688*M688</f>
        <v>0</v>
      </c>
      <c r="Z688" s="188"/>
      <c r="AA688" s="188"/>
      <c r="AH688" s="187"/>
      <c r="AI688" s="187"/>
      <c r="AJ688" s="187"/>
      <c r="AS688" s="189"/>
      <c r="AT688" s="189"/>
      <c r="AU688" s="189"/>
      <c r="AV688" s="189"/>
      <c r="AW688" s="189"/>
      <c r="BE688" s="856"/>
      <c r="BF688" s="856"/>
      <c r="BG688" s="856"/>
      <c r="BH688" s="856"/>
      <c r="BK688" s="812"/>
      <c r="BL688" s="812"/>
      <c r="BM688" s="812"/>
      <c r="BN688" s="812"/>
      <c r="BO688" s="812"/>
      <c r="BT688" s="814"/>
      <c r="BU688" s="814"/>
      <c r="BV688" s="850"/>
      <c r="BZ688" s="850"/>
      <c r="CA688" s="850"/>
      <c r="CI688" s="814"/>
      <c r="CJ688" s="814"/>
      <c r="CK688" s="814"/>
      <c r="CL688" s="814"/>
      <c r="CM688" s="814"/>
      <c r="CN688" s="814"/>
      <c r="CO688" s="814"/>
      <c r="CP688" s="814"/>
      <c r="CQ688" s="814"/>
      <c r="CR688" s="814"/>
      <c r="CS688" s="814"/>
      <c r="CT688" s="814"/>
      <c r="CU688" s="814"/>
      <c r="CV688" s="814"/>
      <c r="CW688" s="814"/>
      <c r="CX688" s="815"/>
      <c r="DE688" s="810"/>
      <c r="DF688" s="807"/>
      <c r="DG688" s="807"/>
      <c r="DH688" s="808"/>
      <c r="EG688" s="810"/>
      <c r="EH688" s="810"/>
      <c r="EI688" s="810"/>
      <c r="EJ688" s="810"/>
      <c r="EK688" s="810"/>
      <c r="EL688" s="810"/>
      <c r="EM688" s="810"/>
      <c r="EN688" s="742"/>
    </row>
    <row r="689" spans="1:144" ht="12" customHeight="1">
      <c r="A689" s="564" t="s">
        <v>721</v>
      </c>
      <c r="B689" s="637"/>
      <c r="C689" s="68"/>
      <c r="D689" s="68"/>
      <c r="E689" s="68"/>
      <c r="F689" s="68"/>
      <c r="G689" s="320"/>
      <c r="H689" s="68"/>
      <c r="I689" s="512"/>
      <c r="J689" s="736" t="s">
        <v>720</v>
      </c>
      <c r="K689" s="512"/>
      <c r="L689" s="37"/>
      <c r="M689" s="37"/>
      <c r="N689" s="41"/>
      <c r="O689" s="1090">
        <f>SUM(O677:O688)</f>
        <v>0</v>
      </c>
      <c r="P689" s="186"/>
      <c r="Q689" s="185"/>
      <c r="R689" s="41"/>
      <c r="S689" s="185"/>
      <c r="T689" s="41"/>
      <c r="V689" s="321"/>
      <c r="W689" s="321"/>
      <c r="X689" s="321"/>
      <c r="Y689" s="321"/>
      <c r="Z689" s="280"/>
      <c r="AA689" s="280"/>
      <c r="AB689" s="280"/>
      <c r="AC689" s="280"/>
      <c r="AD689" s="280"/>
      <c r="AE689" s="280"/>
      <c r="AF689" s="280"/>
      <c r="AG689" s="280"/>
      <c r="AH689" s="280"/>
      <c r="AI689" s="281"/>
      <c r="AJ689" s="281"/>
      <c r="AK689" s="281"/>
      <c r="AL689" s="281"/>
      <c r="AM689" s="281"/>
      <c r="AS689" s="281"/>
      <c r="AT689" s="281"/>
      <c r="AU689" s="281"/>
      <c r="AV689" s="281"/>
      <c r="AW689" s="281"/>
      <c r="AX689" s="281"/>
      <c r="AY689" s="281"/>
      <c r="AZ689" s="281"/>
      <c r="BA689" s="281"/>
      <c r="BB689" s="281"/>
      <c r="BC689" s="281"/>
      <c r="BD689" s="281"/>
      <c r="BE689" s="281"/>
      <c r="BF689" s="281"/>
      <c r="BG689" s="281"/>
      <c r="BH689" s="281"/>
      <c r="BI689" s="190"/>
      <c r="BJ689" s="815"/>
      <c r="BK689" s="815"/>
      <c r="BL689" s="815"/>
      <c r="BM689" s="815"/>
      <c r="BN689" s="815"/>
      <c r="BO689" s="815"/>
      <c r="BP689" s="884"/>
      <c r="BQ689" s="884"/>
      <c r="BR689" s="884"/>
      <c r="BS689" s="884"/>
      <c r="BT689" s="826"/>
      <c r="BU689" s="915"/>
      <c r="BV689" s="742"/>
      <c r="BW689" s="742"/>
      <c r="BX689" s="742"/>
      <c r="BY689" s="742"/>
      <c r="BZ689" s="852"/>
      <c r="CA689" s="852"/>
      <c r="CB689" s="852"/>
      <c r="CC689" s="852"/>
      <c r="CD689" s="852"/>
      <c r="CE689" s="647"/>
      <c r="CF689" s="885"/>
      <c r="CG689" s="885"/>
      <c r="CH689" s="885"/>
      <c r="CI689" s="885"/>
      <c r="CJ689" s="885"/>
      <c r="CK689" s="885"/>
      <c r="CL689" s="885"/>
      <c r="CM689" s="885"/>
      <c r="CN689" s="885"/>
      <c r="CO689" s="885"/>
      <c r="CP689" s="885"/>
      <c r="CQ689" s="885"/>
      <c r="CR689" s="885"/>
      <c r="CS689" s="885"/>
      <c r="CT689" s="885"/>
      <c r="CU689" s="885"/>
      <c r="CV689" s="885"/>
      <c r="CW689" s="885"/>
      <c r="CX689" s="815"/>
      <c r="CY689" s="886"/>
      <c r="CZ689" s="886"/>
      <c r="DA689" s="886"/>
      <c r="DB689" s="886"/>
      <c r="DC689" s="886"/>
      <c r="DD689" s="886"/>
      <c r="DE689" s="886"/>
      <c r="DF689" s="886"/>
      <c r="DG689" s="886"/>
      <c r="DH689" s="886"/>
      <c r="DI689" s="886"/>
      <c r="DJ689" s="886"/>
      <c r="DK689" s="886"/>
      <c r="DL689" s="886"/>
      <c r="DM689" s="886"/>
      <c r="DN689" s="887"/>
      <c r="DO689" s="887"/>
      <c r="DP689" s="887"/>
      <c r="DQ689" s="808"/>
      <c r="DR689" s="888"/>
      <c r="DS689" s="888"/>
      <c r="DT689" s="888"/>
      <c r="DU689" s="888"/>
      <c r="DV689" s="888"/>
      <c r="DW689" s="888"/>
      <c r="DX689" s="888"/>
      <c r="DY689" s="888"/>
      <c r="DZ689" s="888"/>
      <c r="EA689" s="889"/>
      <c r="EB689" s="889"/>
      <c r="EC689" s="889"/>
      <c r="ED689" s="889"/>
      <c r="EE689" s="889"/>
      <c r="EF689" s="889"/>
      <c r="EG689" s="889"/>
      <c r="EH689" s="889"/>
      <c r="EI689" s="889"/>
      <c r="EJ689" s="889"/>
      <c r="EK689" s="887"/>
      <c r="EL689" s="887"/>
      <c r="EM689" s="887"/>
      <c r="EN689" s="742"/>
    </row>
    <row r="690" spans="2:144" ht="23.25" customHeight="1">
      <c r="B690" s="637"/>
      <c r="C690" s="464" t="s">
        <v>681</v>
      </c>
      <c r="D690" s="77"/>
      <c r="E690" s="77"/>
      <c r="F690" s="77"/>
      <c r="G690" s="78"/>
      <c r="H690" s="77"/>
      <c r="I690" s="78"/>
      <c r="J690" s="77"/>
      <c r="K690" s="77"/>
      <c r="L690" s="39"/>
      <c r="M690" s="39"/>
      <c r="N690" s="77"/>
      <c r="O690" s="77"/>
      <c r="P690" s="300"/>
      <c r="Q690" s="77"/>
      <c r="R690" s="77"/>
      <c r="S690" s="77"/>
      <c r="T690" s="77"/>
      <c r="V690" s="302"/>
      <c r="W690" s="302"/>
      <c r="X690" s="302"/>
      <c r="Y690" s="302"/>
      <c r="Z690" s="302"/>
      <c r="AA690" s="302"/>
      <c r="AB690" s="302"/>
      <c r="AC690" s="302"/>
      <c r="AD690" s="302"/>
      <c r="AE690" s="302"/>
      <c r="AF690" s="302"/>
      <c r="AG690" s="302"/>
      <c r="AH690" s="302"/>
      <c r="AI690" s="302"/>
      <c r="AJ690" s="302"/>
      <c r="AK690" s="302"/>
      <c r="AL690" s="302"/>
      <c r="AM690" s="302"/>
      <c r="AN690" s="302"/>
      <c r="AO690" s="302"/>
      <c r="AP690" s="302"/>
      <c r="AQ690" s="302"/>
      <c r="AR690" s="302"/>
      <c r="AS690" s="302"/>
      <c r="AT690" s="302"/>
      <c r="AU690" s="302"/>
      <c r="AV690" s="302"/>
      <c r="AW690" s="302"/>
      <c r="AX690" s="302"/>
      <c r="AY690" s="302"/>
      <c r="AZ690" s="302"/>
      <c r="BA690" s="302"/>
      <c r="BB690" s="302"/>
      <c r="BC690" s="302"/>
      <c r="BD690" s="302"/>
      <c r="BE690" s="302"/>
      <c r="BF690" s="302"/>
      <c r="BG690" s="302"/>
      <c r="BH690" s="302"/>
      <c r="BI690" s="190"/>
      <c r="BJ690" s="815"/>
      <c r="BK690" s="815"/>
      <c r="BL690" s="815"/>
      <c r="BM690" s="815"/>
      <c r="BN690" s="815"/>
      <c r="BO690" s="815"/>
      <c r="BP690" s="884"/>
      <c r="BQ690" s="884"/>
      <c r="BR690" s="884"/>
      <c r="BS690" s="884"/>
      <c r="BT690" s="826"/>
      <c r="BU690" s="915"/>
      <c r="BV690" s="742"/>
      <c r="BW690" s="742"/>
      <c r="BX690" s="742"/>
      <c r="BY690" s="742"/>
      <c r="BZ690" s="852"/>
      <c r="CA690" s="852"/>
      <c r="CB690" s="852"/>
      <c r="CC690" s="852"/>
      <c r="CD690" s="852"/>
      <c r="CE690" s="647"/>
      <c r="CF690" s="885"/>
      <c r="CG690" s="885"/>
      <c r="CH690" s="885"/>
      <c r="CI690" s="885"/>
      <c r="CJ690" s="885"/>
      <c r="CK690" s="885"/>
      <c r="CL690" s="885"/>
      <c r="CM690" s="885"/>
      <c r="CN690" s="885"/>
      <c r="CO690" s="885"/>
      <c r="CP690" s="885"/>
      <c r="CQ690" s="885"/>
      <c r="CR690" s="885"/>
      <c r="CS690" s="885"/>
      <c r="CT690" s="885"/>
      <c r="CU690" s="885"/>
      <c r="CV690" s="885"/>
      <c r="CW690" s="885"/>
      <c r="CX690" s="815"/>
      <c r="CY690" s="886"/>
      <c r="CZ690" s="886"/>
      <c r="DA690" s="886"/>
      <c r="DB690" s="886"/>
      <c r="DC690" s="886"/>
      <c r="DD690" s="886"/>
      <c r="DE690" s="886"/>
      <c r="DF690" s="886"/>
      <c r="DG690" s="886"/>
      <c r="DH690" s="886"/>
      <c r="DI690" s="886"/>
      <c r="DJ690" s="886"/>
      <c r="DK690" s="886"/>
      <c r="DL690" s="886"/>
      <c r="DM690" s="886"/>
      <c r="DN690" s="887"/>
      <c r="DO690" s="887"/>
      <c r="DP690" s="887"/>
      <c r="DQ690" s="808"/>
      <c r="DR690" s="888"/>
      <c r="DS690" s="888"/>
      <c r="DT690" s="888"/>
      <c r="DU690" s="888"/>
      <c r="DV690" s="888"/>
      <c r="DW690" s="888"/>
      <c r="DX690" s="888"/>
      <c r="DY690" s="888"/>
      <c r="DZ690" s="888"/>
      <c r="EA690" s="889"/>
      <c r="EB690" s="889"/>
      <c r="EC690" s="889"/>
      <c r="ED690" s="889"/>
      <c r="EE690" s="889"/>
      <c r="EF690" s="889"/>
      <c r="EG690" s="889"/>
      <c r="EH690" s="889"/>
      <c r="EI690" s="889"/>
      <c r="EJ690" s="889"/>
      <c r="EK690" s="887"/>
      <c r="EL690" s="887"/>
      <c r="EM690" s="887"/>
      <c r="EN690" s="742"/>
    </row>
    <row r="691" spans="2:144" ht="16.5" customHeight="1">
      <c r="B691" s="637"/>
      <c r="D691" s="62" t="s">
        <v>600</v>
      </c>
      <c r="E691" s="194" t="s">
        <v>233</v>
      </c>
      <c r="F691" s="194" t="s">
        <v>232</v>
      </c>
      <c r="G691" s="195" t="s">
        <v>231</v>
      </c>
      <c r="H691" s="196" t="s">
        <v>234</v>
      </c>
      <c r="I691" s="197" t="s">
        <v>179</v>
      </c>
      <c r="J691" s="196" t="s">
        <v>423</v>
      </c>
      <c r="K691" s="196" t="s">
        <v>648</v>
      </c>
      <c r="L691" s="516"/>
      <c r="M691" s="816"/>
      <c r="N691" s="869"/>
      <c r="O691" s="832" t="s">
        <v>236</v>
      </c>
      <c r="P691" s="832"/>
      <c r="Q691" s="834" t="s">
        <v>237</v>
      </c>
      <c r="R691" s="834" t="s">
        <v>238</v>
      </c>
      <c r="S691" s="835" t="s">
        <v>239</v>
      </c>
      <c r="T691" s="835" t="s">
        <v>240</v>
      </c>
      <c r="V691" s="308"/>
      <c r="W691" s="308"/>
      <c r="Z691" s="309"/>
      <c r="AA691" s="309"/>
      <c r="AB691" s="309"/>
      <c r="AC691" s="309"/>
      <c r="AD691" s="309"/>
      <c r="AE691" s="309"/>
      <c r="AF691" s="309"/>
      <c r="AI691" s="309"/>
      <c r="AJ691" s="309"/>
      <c r="AK691" s="309"/>
      <c r="AL691" s="309"/>
      <c r="AM691" s="309"/>
      <c r="AN691" s="309"/>
      <c r="AO691" s="309"/>
      <c r="AR691" s="309"/>
      <c r="AS691" s="309"/>
      <c r="AT691" s="309"/>
      <c r="AU691" s="309"/>
      <c r="AV691" s="309"/>
      <c r="AW691" s="309"/>
      <c r="AZ691" s="309"/>
      <c r="BA691" s="309"/>
      <c r="BB691" s="309"/>
      <c r="BC691" s="309"/>
      <c r="BD691" s="309"/>
      <c r="BE691" s="309"/>
      <c r="BF691" s="309"/>
      <c r="BG691" s="309"/>
      <c r="BH691" s="309"/>
      <c r="BK691" s="831"/>
      <c r="BL691" s="831"/>
      <c r="BM691" s="831"/>
      <c r="BN691" s="831"/>
      <c r="BO691" s="831"/>
      <c r="BQ691" s="831"/>
      <c r="BR691" s="831"/>
      <c r="BS691" s="831"/>
      <c r="BT691" s="831"/>
      <c r="BV691" s="913"/>
      <c r="BW691" s="913"/>
      <c r="BX691" s="913"/>
      <c r="BY691" s="913"/>
      <c r="BZ691" s="913"/>
      <c r="CA691" s="913"/>
      <c r="CD691" s="913"/>
      <c r="CE691" s="913"/>
      <c r="CI691" s="825"/>
      <c r="CJ691" s="825"/>
      <c r="CK691" s="825"/>
      <c r="CL691" s="825"/>
      <c r="CM691" s="825"/>
      <c r="CN691" s="825"/>
      <c r="CO691" s="825"/>
      <c r="CP691" s="825"/>
      <c r="CQ691" s="825"/>
      <c r="CR691" s="825"/>
      <c r="CS691" s="825"/>
      <c r="CT691" s="825"/>
      <c r="CU691" s="825"/>
      <c r="CV691" s="825"/>
      <c r="CW691" s="825"/>
      <c r="CX691" s="825"/>
      <c r="DD691" s="825"/>
      <c r="DE691" s="825"/>
      <c r="DF691" s="825"/>
      <c r="DG691" s="825"/>
      <c r="DH691" s="836"/>
      <c r="DI691" s="836"/>
      <c r="DQ691" s="826"/>
      <c r="ED691" s="836"/>
      <c r="EE691" s="836"/>
      <c r="EF691" s="836"/>
      <c r="EG691" s="836"/>
      <c r="EH691" s="836"/>
      <c r="EI691" s="836"/>
      <c r="EJ691" s="836"/>
      <c r="EK691" s="836"/>
      <c r="EL691" s="836"/>
      <c r="EM691" s="836"/>
      <c r="EN691" s="742"/>
    </row>
    <row r="692" spans="2:144" ht="12" customHeight="1">
      <c r="B692" s="637"/>
      <c r="C692" s="64">
        <v>264</v>
      </c>
      <c r="D692" s="41" t="s">
        <v>746</v>
      </c>
      <c r="E692" s="42">
        <v>34</v>
      </c>
      <c r="F692" s="66">
        <v>0.17</v>
      </c>
      <c r="G692" s="44">
        <v>2.64</v>
      </c>
      <c r="H692" s="45">
        <v>35</v>
      </c>
      <c r="I692" s="46">
        <f aca="true" t="shared" si="144" ref="I692:I703">F692*G692</f>
        <v>0.44880000000000003</v>
      </c>
      <c r="J692" s="47">
        <f aca="true" t="shared" si="145" ref="J692:J703">K692/G692</f>
        <v>12.121212121212121</v>
      </c>
      <c r="K692" s="855">
        <v>32</v>
      </c>
      <c r="L692" s="514"/>
      <c r="M692" s="797"/>
      <c r="N692" s="798" t="s">
        <v>180</v>
      </c>
      <c r="O692" s="799">
        <f aca="true" t="shared" si="146" ref="O692:O703">I692*M692</f>
        <v>0</v>
      </c>
      <c r="P692" s="848" t="s">
        <v>445</v>
      </c>
      <c r="Q692" s="844">
        <f aca="true" t="shared" si="147" ref="Q692:Q703">ROUNDUP((S692*(euro)),-2)</f>
        <v>0</v>
      </c>
      <c r="R692" s="845">
        <f aca="true" t="shared" si="148" ref="R692:R703">Q692*(1.25)</f>
        <v>0</v>
      </c>
      <c r="S692" s="846">
        <f aca="true" t="shared" si="149" ref="S692:S703">ROUNDUP((K692*M692),0)</f>
        <v>0</v>
      </c>
      <c r="T692" s="847">
        <f aca="true" t="shared" si="150" ref="T692:T703">ROUNDUP((S692*1.25),0)</f>
        <v>0</v>
      </c>
      <c r="U692" s="49">
        <f aca="true" t="shared" si="151" ref="U692:U703">H692*M692</f>
        <v>0</v>
      </c>
      <c r="V692" s="219"/>
      <c r="W692" s="219"/>
      <c r="Z692" s="188"/>
      <c r="AA692" s="188"/>
      <c r="AB692" s="188"/>
      <c r="AC692" s="188"/>
      <c r="AD692" s="188"/>
      <c r="AE692" s="188"/>
      <c r="AF692" s="188"/>
      <c r="AI692" s="187"/>
      <c r="AJ692" s="187"/>
      <c r="AK692" s="187"/>
      <c r="AL692" s="187"/>
      <c r="AM692" s="187"/>
      <c r="AN692" s="187"/>
      <c r="AO692" s="187"/>
      <c r="AR692" s="189"/>
      <c r="AS692" s="189"/>
      <c r="AT692" s="189"/>
      <c r="AU692" s="189"/>
      <c r="AV692" s="189"/>
      <c r="AW692" s="189"/>
      <c r="AZ692" s="856"/>
      <c r="BA692" s="856"/>
      <c r="BB692" s="856"/>
      <c r="BC692" s="856"/>
      <c r="BD692" s="856"/>
      <c r="BE692" s="856"/>
      <c r="BF692" s="856"/>
      <c r="BG692" s="856"/>
      <c r="BH692" s="856"/>
      <c r="BK692" s="812"/>
      <c r="BL692" s="812"/>
      <c r="BM692" s="812"/>
      <c r="BN692" s="812"/>
      <c r="BO692" s="812"/>
      <c r="BQ692" s="813"/>
      <c r="BR692" s="813"/>
      <c r="BS692" s="813"/>
      <c r="BT692" s="813"/>
      <c r="BV692" s="806"/>
      <c r="BW692" s="806"/>
      <c r="BX692" s="806"/>
      <c r="BY692" s="806"/>
      <c r="BZ692" s="806"/>
      <c r="CA692" s="806"/>
      <c r="CD692" s="852"/>
      <c r="CE692" s="852"/>
      <c r="CI692" s="814"/>
      <c r="CJ692" s="814"/>
      <c r="CK692" s="814"/>
      <c r="CL692" s="814"/>
      <c r="CM692" s="814"/>
      <c r="CN692" s="814"/>
      <c r="CO692" s="814"/>
      <c r="CP692" s="814"/>
      <c r="CQ692" s="814"/>
      <c r="CR692" s="814"/>
      <c r="CS692" s="814"/>
      <c r="CT692" s="814"/>
      <c r="CU692" s="814"/>
      <c r="CV692" s="814"/>
      <c r="CW692" s="814"/>
      <c r="CX692" s="815"/>
      <c r="DD692" s="807"/>
      <c r="DE692" s="807"/>
      <c r="DF692" s="807"/>
      <c r="DG692" s="807"/>
      <c r="DH692" s="809"/>
      <c r="DI692" s="809"/>
      <c r="DQ692" s="808"/>
      <c r="ED692" s="810"/>
      <c r="EE692" s="810"/>
      <c r="EF692" s="810"/>
      <c r="EG692" s="810"/>
      <c r="EH692" s="810"/>
      <c r="EI692" s="810"/>
      <c r="EJ692" s="810"/>
      <c r="EK692" s="810"/>
      <c r="EL692" s="810"/>
      <c r="EM692" s="810"/>
      <c r="EN692" s="742"/>
    </row>
    <row r="693" spans="2:144" ht="12" customHeight="1">
      <c r="B693" s="637"/>
      <c r="C693" s="64">
        <v>330</v>
      </c>
      <c r="D693" s="41" t="s">
        <v>747</v>
      </c>
      <c r="E693" s="42">
        <v>34</v>
      </c>
      <c r="F693" s="66">
        <v>0.17</v>
      </c>
      <c r="G693" s="44">
        <v>3.3</v>
      </c>
      <c r="H693" s="45">
        <v>44</v>
      </c>
      <c r="I693" s="46">
        <f t="shared" si="144"/>
        <v>0.561</v>
      </c>
      <c r="J693" s="47">
        <f t="shared" si="145"/>
        <v>11.515151515151516</v>
      </c>
      <c r="K693" s="855">
        <v>38</v>
      </c>
      <c r="L693" s="514"/>
      <c r="M693" s="797"/>
      <c r="N693" s="798" t="s">
        <v>180</v>
      </c>
      <c r="O693" s="799">
        <f t="shared" si="146"/>
        <v>0</v>
      </c>
      <c r="P693" s="848" t="s">
        <v>448</v>
      </c>
      <c r="Q693" s="844">
        <f t="shared" si="147"/>
        <v>0</v>
      </c>
      <c r="R693" s="845">
        <f t="shared" si="148"/>
        <v>0</v>
      </c>
      <c r="S693" s="846">
        <f t="shared" si="149"/>
        <v>0</v>
      </c>
      <c r="T693" s="847">
        <f t="shared" si="150"/>
        <v>0</v>
      </c>
      <c r="U693" s="49">
        <f t="shared" si="151"/>
        <v>0</v>
      </c>
      <c r="V693" s="219"/>
      <c r="W693" s="219"/>
      <c r="Z693" s="188"/>
      <c r="AA693" s="188"/>
      <c r="AB693" s="188"/>
      <c r="AC693" s="188"/>
      <c r="AD693" s="188"/>
      <c r="AE693" s="188"/>
      <c r="AF693" s="188"/>
      <c r="AI693" s="187"/>
      <c r="AJ693" s="187"/>
      <c r="AK693" s="187"/>
      <c r="AL693" s="187"/>
      <c r="AM693" s="187"/>
      <c r="AN693" s="187"/>
      <c r="AO693" s="187"/>
      <c r="AR693" s="189"/>
      <c r="AS693" s="189"/>
      <c r="AT693" s="189"/>
      <c r="AU693" s="189"/>
      <c r="AV693" s="189"/>
      <c r="AW693" s="189"/>
      <c r="AZ693" s="856"/>
      <c r="BA693" s="856"/>
      <c r="BB693" s="856"/>
      <c r="BC693" s="856"/>
      <c r="BD693" s="856"/>
      <c r="BE693" s="856"/>
      <c r="BF693" s="856"/>
      <c r="BG693" s="856"/>
      <c r="BH693" s="856"/>
      <c r="BK693" s="812"/>
      <c r="BL693" s="812"/>
      <c r="BM693" s="812"/>
      <c r="BN693" s="812"/>
      <c r="BO693" s="812"/>
      <c r="BQ693" s="813"/>
      <c r="BR693" s="813"/>
      <c r="BS693" s="813"/>
      <c r="BT693" s="813"/>
      <c r="BV693" s="806"/>
      <c r="BW693" s="806"/>
      <c r="BX693" s="806"/>
      <c r="BY693" s="806"/>
      <c r="BZ693" s="806"/>
      <c r="CA693" s="806"/>
      <c r="CD693" s="852"/>
      <c r="CE693" s="852"/>
      <c r="CI693" s="814"/>
      <c r="CJ693" s="814"/>
      <c r="CK693" s="814"/>
      <c r="CL693" s="814"/>
      <c r="CM693" s="814"/>
      <c r="CN693" s="814"/>
      <c r="CO693" s="814"/>
      <c r="CP693" s="814"/>
      <c r="CQ693" s="814"/>
      <c r="CR693" s="814"/>
      <c r="CS693" s="814"/>
      <c r="CT693" s="814"/>
      <c r="CU693" s="814"/>
      <c r="CV693" s="814"/>
      <c r="CW693" s="814"/>
      <c r="CX693" s="815"/>
      <c r="DD693" s="807"/>
      <c r="DE693" s="807"/>
      <c r="DF693" s="807"/>
      <c r="DG693" s="807"/>
      <c r="DH693" s="809"/>
      <c r="DI693" s="809"/>
      <c r="DQ693" s="808"/>
      <c r="ED693" s="810"/>
      <c r="EE693" s="810"/>
      <c r="EF693" s="810"/>
      <c r="EG693" s="810"/>
      <c r="EH693" s="810"/>
      <c r="EI693" s="810"/>
      <c r="EJ693" s="810"/>
      <c r="EK693" s="810"/>
      <c r="EL693" s="810"/>
      <c r="EM693" s="810"/>
      <c r="EN693" s="742"/>
    </row>
    <row r="694" spans="2:144" ht="12" customHeight="1">
      <c r="B694" s="637"/>
      <c r="C694" s="64">
        <v>396</v>
      </c>
      <c r="D694" s="41" t="s">
        <v>748</v>
      </c>
      <c r="E694" s="42">
        <v>34</v>
      </c>
      <c r="F694" s="66">
        <v>0.17</v>
      </c>
      <c r="G694" s="44">
        <v>3.96</v>
      </c>
      <c r="H694" s="45">
        <v>53</v>
      </c>
      <c r="I694" s="46">
        <f t="shared" si="144"/>
        <v>0.6732</v>
      </c>
      <c r="J694" s="47">
        <f t="shared" si="145"/>
        <v>11.11111111111111</v>
      </c>
      <c r="K694" s="855">
        <v>44</v>
      </c>
      <c r="L694" s="514"/>
      <c r="M694" s="797"/>
      <c r="N694" s="798" t="s">
        <v>180</v>
      </c>
      <c r="O694" s="799">
        <f t="shared" si="146"/>
        <v>0</v>
      </c>
      <c r="P694" s="848" t="s">
        <v>445</v>
      </c>
      <c r="Q694" s="844">
        <f t="shared" si="147"/>
        <v>0</v>
      </c>
      <c r="R694" s="845">
        <f t="shared" si="148"/>
        <v>0</v>
      </c>
      <c r="S694" s="846">
        <f t="shared" si="149"/>
        <v>0</v>
      </c>
      <c r="T694" s="847">
        <f t="shared" si="150"/>
        <v>0</v>
      </c>
      <c r="U694" s="49">
        <f t="shared" si="151"/>
        <v>0</v>
      </c>
      <c r="V694" s="219"/>
      <c r="W694" s="219"/>
      <c r="Z694" s="188"/>
      <c r="AA694" s="188"/>
      <c r="AB694" s="188"/>
      <c r="AC694" s="188"/>
      <c r="AD694" s="188"/>
      <c r="AE694" s="188"/>
      <c r="AF694" s="188"/>
      <c r="AI694" s="187"/>
      <c r="AJ694" s="187"/>
      <c r="AK694" s="187"/>
      <c r="AL694" s="187"/>
      <c r="AM694" s="187"/>
      <c r="AN694" s="187"/>
      <c r="AO694" s="187"/>
      <c r="AR694" s="189"/>
      <c r="AS694" s="189"/>
      <c r="AT694" s="189"/>
      <c r="AU694" s="189"/>
      <c r="AV694" s="189"/>
      <c r="AW694" s="189"/>
      <c r="AZ694" s="856"/>
      <c r="BA694" s="856"/>
      <c r="BB694" s="856"/>
      <c r="BC694" s="856"/>
      <c r="BD694" s="856"/>
      <c r="BE694" s="856"/>
      <c r="BF694" s="856"/>
      <c r="BG694" s="856"/>
      <c r="BH694" s="856"/>
      <c r="BK694" s="812"/>
      <c r="BL694" s="812"/>
      <c r="BM694" s="812"/>
      <c r="BN694" s="812"/>
      <c r="BO694" s="812"/>
      <c r="BQ694" s="813"/>
      <c r="BR694" s="813"/>
      <c r="BS694" s="813"/>
      <c r="BT694" s="813"/>
      <c r="BV694" s="806"/>
      <c r="BW694" s="806"/>
      <c r="BX694" s="806"/>
      <c r="BY694" s="806"/>
      <c r="BZ694" s="806"/>
      <c r="CA694" s="806"/>
      <c r="CD694" s="852"/>
      <c r="CE694" s="852"/>
      <c r="CI694" s="814"/>
      <c r="CJ694" s="814"/>
      <c r="CK694" s="814"/>
      <c r="CL694" s="814"/>
      <c r="CM694" s="814"/>
      <c r="CN694" s="814"/>
      <c r="CO694" s="814"/>
      <c r="CP694" s="814"/>
      <c r="CQ694" s="814"/>
      <c r="CR694" s="814"/>
      <c r="CS694" s="814"/>
      <c r="CT694" s="814"/>
      <c r="CU694" s="814"/>
      <c r="CV694" s="814"/>
      <c r="CW694" s="814"/>
      <c r="CX694" s="815"/>
      <c r="DD694" s="807"/>
      <c r="DE694" s="807"/>
      <c r="DF694" s="807"/>
      <c r="DG694" s="807"/>
      <c r="DH694" s="809"/>
      <c r="DI694" s="809"/>
      <c r="DQ694" s="808"/>
      <c r="ED694" s="810"/>
      <c r="EE694" s="810"/>
      <c r="EF694" s="810"/>
      <c r="EG694" s="810"/>
      <c r="EH694" s="810"/>
      <c r="EI694" s="810"/>
      <c r="EJ694" s="810"/>
      <c r="EK694" s="810"/>
      <c r="EL694" s="810"/>
      <c r="EM694" s="810"/>
      <c r="EN694" s="742"/>
    </row>
    <row r="695" spans="2:144" ht="12" customHeight="1">
      <c r="B695" s="637"/>
      <c r="C695" s="64">
        <v>462</v>
      </c>
      <c r="D695" s="41" t="s">
        <v>749</v>
      </c>
      <c r="E695" s="42">
        <v>34</v>
      </c>
      <c r="F695" s="66">
        <v>0.17</v>
      </c>
      <c r="G695" s="44">
        <v>4.62</v>
      </c>
      <c r="H695" s="45">
        <v>62</v>
      </c>
      <c r="I695" s="46">
        <f t="shared" si="144"/>
        <v>0.7854000000000001</v>
      </c>
      <c r="J695" s="47">
        <f t="shared" si="145"/>
        <v>10.606060606060606</v>
      </c>
      <c r="K695" s="855">
        <v>49</v>
      </c>
      <c r="L695" s="514"/>
      <c r="M695" s="797"/>
      <c r="N695" s="798" t="s">
        <v>180</v>
      </c>
      <c r="O695" s="799">
        <f t="shared" si="146"/>
        <v>0</v>
      </c>
      <c r="P695" s="848" t="s">
        <v>570</v>
      </c>
      <c r="Q695" s="844">
        <f t="shared" si="147"/>
        <v>0</v>
      </c>
      <c r="R695" s="845">
        <f t="shared" si="148"/>
        <v>0</v>
      </c>
      <c r="S695" s="846">
        <f t="shared" si="149"/>
        <v>0</v>
      </c>
      <c r="T695" s="847">
        <f t="shared" si="150"/>
        <v>0</v>
      </c>
      <c r="U695" s="49">
        <f t="shared" si="151"/>
        <v>0</v>
      </c>
      <c r="V695" s="219"/>
      <c r="W695" s="219"/>
      <c r="Z695" s="188"/>
      <c r="AA695" s="188"/>
      <c r="AB695" s="188"/>
      <c r="AC695" s="188"/>
      <c r="AD695" s="188"/>
      <c r="AE695" s="188"/>
      <c r="AF695" s="188"/>
      <c r="AI695" s="187"/>
      <c r="AJ695" s="187"/>
      <c r="AK695" s="187"/>
      <c r="AL695" s="187"/>
      <c r="AM695" s="187"/>
      <c r="AN695" s="187"/>
      <c r="AO695" s="187"/>
      <c r="AR695" s="189"/>
      <c r="AS695" s="189"/>
      <c r="AT695" s="189"/>
      <c r="AU695" s="189"/>
      <c r="AV695" s="189"/>
      <c r="AW695" s="189"/>
      <c r="AZ695" s="856"/>
      <c r="BA695" s="856"/>
      <c r="BB695" s="856"/>
      <c r="BC695" s="856"/>
      <c r="BD695" s="856"/>
      <c r="BE695" s="856"/>
      <c r="BF695" s="856"/>
      <c r="BG695" s="856"/>
      <c r="BH695" s="856"/>
      <c r="BK695" s="812"/>
      <c r="BL695" s="812"/>
      <c r="BM695" s="812"/>
      <c r="BN695" s="812"/>
      <c r="BO695" s="812"/>
      <c r="BQ695" s="813"/>
      <c r="BR695" s="813"/>
      <c r="BS695" s="813"/>
      <c r="BT695" s="813"/>
      <c r="BV695" s="806"/>
      <c r="BW695" s="806"/>
      <c r="BX695" s="806"/>
      <c r="BY695" s="806"/>
      <c r="BZ695" s="806"/>
      <c r="CA695" s="806"/>
      <c r="CD695" s="852"/>
      <c r="CE695" s="852"/>
      <c r="CI695" s="814"/>
      <c r="CJ695" s="814"/>
      <c r="CK695" s="814"/>
      <c r="CL695" s="814"/>
      <c r="CM695" s="814"/>
      <c r="CN695" s="814"/>
      <c r="CO695" s="814"/>
      <c r="CP695" s="814"/>
      <c r="CQ695" s="814"/>
      <c r="CR695" s="814"/>
      <c r="CS695" s="814"/>
      <c r="CT695" s="814"/>
      <c r="CU695" s="814"/>
      <c r="CV695" s="814"/>
      <c r="CW695" s="814"/>
      <c r="CX695" s="815"/>
      <c r="DD695" s="807"/>
      <c r="DE695" s="807"/>
      <c r="DF695" s="807"/>
      <c r="DG695" s="807"/>
      <c r="DH695" s="809"/>
      <c r="DI695" s="809"/>
      <c r="DQ695" s="808"/>
      <c r="ED695" s="810"/>
      <c r="EE695" s="810"/>
      <c r="EF695" s="810"/>
      <c r="EG695" s="810"/>
      <c r="EH695" s="810"/>
      <c r="EI695" s="810"/>
      <c r="EJ695" s="810"/>
      <c r="EK695" s="810"/>
      <c r="EL695" s="810"/>
      <c r="EM695" s="810"/>
      <c r="EN695" s="742"/>
    </row>
    <row r="696" spans="2:144" ht="12" customHeight="1">
      <c r="B696" s="637"/>
      <c r="C696" s="64">
        <v>528</v>
      </c>
      <c r="D696" s="41" t="s">
        <v>750</v>
      </c>
      <c r="E696" s="42">
        <v>34</v>
      </c>
      <c r="F696" s="66">
        <v>0.17</v>
      </c>
      <c r="G696" s="44">
        <v>5.28</v>
      </c>
      <c r="H696" s="45">
        <v>71</v>
      </c>
      <c r="I696" s="46">
        <f t="shared" si="144"/>
        <v>0.8976000000000001</v>
      </c>
      <c r="J696" s="47">
        <f t="shared" si="145"/>
        <v>10.227272727272727</v>
      </c>
      <c r="K696" s="855">
        <v>54</v>
      </c>
      <c r="L696" s="514"/>
      <c r="M696" s="797"/>
      <c r="N696" s="798" t="s">
        <v>180</v>
      </c>
      <c r="O696" s="799">
        <f t="shared" si="146"/>
        <v>0</v>
      </c>
      <c r="P696" s="848" t="s">
        <v>445</v>
      </c>
      <c r="Q696" s="844">
        <f t="shared" si="147"/>
        <v>0</v>
      </c>
      <c r="R696" s="845">
        <f t="shared" si="148"/>
        <v>0</v>
      </c>
      <c r="S696" s="846">
        <f t="shared" si="149"/>
        <v>0</v>
      </c>
      <c r="T696" s="847">
        <f t="shared" si="150"/>
        <v>0</v>
      </c>
      <c r="U696" s="49">
        <f t="shared" si="151"/>
        <v>0</v>
      </c>
      <c r="V696" s="219"/>
      <c r="W696" s="219"/>
      <c r="Z696" s="188"/>
      <c r="AA696" s="188"/>
      <c r="AB696" s="188"/>
      <c r="AC696" s="188"/>
      <c r="AD696" s="188"/>
      <c r="AE696" s="188"/>
      <c r="AF696" s="188"/>
      <c r="AI696" s="187"/>
      <c r="AJ696" s="187"/>
      <c r="AK696" s="187"/>
      <c r="AL696" s="187"/>
      <c r="AM696" s="187"/>
      <c r="AN696" s="187"/>
      <c r="AO696" s="187"/>
      <c r="AR696" s="189"/>
      <c r="AS696" s="189"/>
      <c r="AT696" s="189"/>
      <c r="AU696" s="189"/>
      <c r="AV696" s="189"/>
      <c r="AW696" s="189"/>
      <c r="AZ696" s="856"/>
      <c r="BA696" s="856"/>
      <c r="BB696" s="856"/>
      <c r="BC696" s="856"/>
      <c r="BD696" s="856"/>
      <c r="BE696" s="856"/>
      <c r="BF696" s="856"/>
      <c r="BG696" s="856"/>
      <c r="BH696" s="856"/>
      <c r="BK696" s="812"/>
      <c r="BL696" s="812"/>
      <c r="BM696" s="812"/>
      <c r="BN696" s="812"/>
      <c r="BO696" s="812"/>
      <c r="BQ696" s="813"/>
      <c r="BR696" s="813"/>
      <c r="BS696" s="813"/>
      <c r="BT696" s="813"/>
      <c r="BV696" s="806"/>
      <c r="BW696" s="806"/>
      <c r="BX696" s="806"/>
      <c r="BY696" s="806"/>
      <c r="BZ696" s="806"/>
      <c r="CA696" s="806"/>
      <c r="CD696" s="852"/>
      <c r="CE696" s="852"/>
      <c r="CI696" s="814"/>
      <c r="CJ696" s="814"/>
      <c r="CK696" s="814"/>
      <c r="CL696" s="814"/>
      <c r="CM696" s="814"/>
      <c r="CN696" s="814"/>
      <c r="CO696" s="814"/>
      <c r="CP696" s="814"/>
      <c r="CQ696" s="814"/>
      <c r="CR696" s="814"/>
      <c r="CS696" s="814"/>
      <c r="CT696" s="814"/>
      <c r="CU696" s="814"/>
      <c r="CV696" s="814"/>
      <c r="CW696" s="814"/>
      <c r="CX696" s="815"/>
      <c r="DD696" s="807"/>
      <c r="DE696" s="807"/>
      <c r="DF696" s="807"/>
      <c r="DG696" s="807"/>
      <c r="DH696" s="809"/>
      <c r="DI696" s="809"/>
      <c r="DQ696" s="808"/>
      <c r="ED696" s="810"/>
      <c r="EE696" s="810"/>
      <c r="EF696" s="810"/>
      <c r="EG696" s="810"/>
      <c r="EH696" s="810"/>
      <c r="EI696" s="810"/>
      <c r="EJ696" s="810"/>
      <c r="EK696" s="810"/>
      <c r="EL696" s="810"/>
      <c r="EM696" s="810"/>
      <c r="EN696" s="742"/>
    </row>
    <row r="697" spans="2:144" ht="12" customHeight="1">
      <c r="B697" s="637"/>
      <c r="C697" s="64">
        <v>600</v>
      </c>
      <c r="D697" s="41" t="s">
        <v>751</v>
      </c>
      <c r="E697" s="42">
        <v>34</v>
      </c>
      <c r="F697" s="66">
        <v>0.17</v>
      </c>
      <c r="G697" s="44">
        <v>6</v>
      </c>
      <c r="H697" s="45">
        <v>80</v>
      </c>
      <c r="I697" s="46">
        <f t="shared" si="144"/>
        <v>1.02</v>
      </c>
      <c r="J697" s="47">
        <f t="shared" si="145"/>
        <v>10</v>
      </c>
      <c r="K697" s="855">
        <v>60</v>
      </c>
      <c r="L697" s="514"/>
      <c r="M697" s="797"/>
      <c r="N697" s="798" t="s">
        <v>180</v>
      </c>
      <c r="O697" s="799">
        <f t="shared" si="146"/>
        <v>0</v>
      </c>
      <c r="P697" s="848" t="s">
        <v>445</v>
      </c>
      <c r="Q697" s="844">
        <f t="shared" si="147"/>
        <v>0</v>
      </c>
      <c r="R697" s="845">
        <f t="shared" si="148"/>
        <v>0</v>
      </c>
      <c r="S697" s="846">
        <f t="shared" si="149"/>
        <v>0</v>
      </c>
      <c r="T697" s="847">
        <f t="shared" si="150"/>
        <v>0</v>
      </c>
      <c r="U697" s="49">
        <f t="shared" si="151"/>
        <v>0</v>
      </c>
      <c r="V697" s="219"/>
      <c r="W697" s="219"/>
      <c r="Z697" s="188"/>
      <c r="AA697" s="188"/>
      <c r="AB697" s="188"/>
      <c r="AC697" s="188"/>
      <c r="AD697" s="188"/>
      <c r="AE697" s="188"/>
      <c r="AF697" s="188"/>
      <c r="AI697" s="187"/>
      <c r="AJ697" s="187"/>
      <c r="AK697" s="187"/>
      <c r="AL697" s="187"/>
      <c r="AM697" s="187"/>
      <c r="AN697" s="187"/>
      <c r="AO697" s="187"/>
      <c r="AR697" s="189"/>
      <c r="AS697" s="189"/>
      <c r="AT697" s="189"/>
      <c r="AU697" s="189"/>
      <c r="AV697" s="189"/>
      <c r="AW697" s="189"/>
      <c r="AZ697" s="856"/>
      <c r="BA697" s="856"/>
      <c r="BB697" s="856"/>
      <c r="BC697" s="856"/>
      <c r="BD697" s="856"/>
      <c r="BE697" s="856"/>
      <c r="BF697" s="856"/>
      <c r="BG697" s="856"/>
      <c r="BH697" s="856"/>
      <c r="BK697" s="812"/>
      <c r="BL697" s="812"/>
      <c r="BM697" s="812"/>
      <c r="BN697" s="812"/>
      <c r="BO697" s="812"/>
      <c r="BQ697" s="813"/>
      <c r="BR697" s="813"/>
      <c r="BS697" s="813"/>
      <c r="BT697" s="813"/>
      <c r="BV697" s="806"/>
      <c r="BW697" s="806"/>
      <c r="BX697" s="806"/>
      <c r="BY697" s="806"/>
      <c r="BZ697" s="806"/>
      <c r="CA697" s="806"/>
      <c r="CD697" s="852"/>
      <c r="CE697" s="852"/>
      <c r="CI697" s="814"/>
      <c r="CJ697" s="814"/>
      <c r="CK697" s="814"/>
      <c r="CL697" s="814"/>
      <c r="CM697" s="814"/>
      <c r="CN697" s="814"/>
      <c r="CO697" s="814"/>
      <c r="CP697" s="814"/>
      <c r="CQ697" s="814"/>
      <c r="CR697" s="814"/>
      <c r="CS697" s="814"/>
      <c r="CT697" s="814"/>
      <c r="CU697" s="814"/>
      <c r="CV697" s="814"/>
      <c r="CW697" s="814"/>
      <c r="CX697" s="815"/>
      <c r="DD697" s="807"/>
      <c r="DE697" s="807"/>
      <c r="DF697" s="807"/>
      <c r="DG697" s="807"/>
      <c r="DH697" s="809"/>
      <c r="DI697" s="809"/>
      <c r="DQ697" s="808"/>
      <c r="ED697" s="810"/>
      <c r="EE697" s="810"/>
      <c r="EF697" s="810"/>
      <c r="EG697" s="810"/>
      <c r="EH697" s="810"/>
      <c r="EI697" s="810"/>
      <c r="EJ697" s="810"/>
      <c r="EK697" s="810"/>
      <c r="EL697" s="810"/>
      <c r="EM697" s="810"/>
      <c r="EN697" s="742"/>
    </row>
    <row r="698" spans="2:144" ht="12" customHeight="1">
      <c r="B698" s="637"/>
      <c r="C698" s="64">
        <v>660</v>
      </c>
      <c r="D698" s="41" t="s">
        <v>752</v>
      </c>
      <c r="E698" s="42">
        <v>34</v>
      </c>
      <c r="F698" s="66">
        <v>0.17</v>
      </c>
      <c r="G698" s="44">
        <v>6.6</v>
      </c>
      <c r="H698" s="45">
        <v>88</v>
      </c>
      <c r="I698" s="46">
        <f t="shared" si="144"/>
        <v>1.122</v>
      </c>
      <c r="J698" s="47">
        <f t="shared" si="145"/>
        <v>9.696969696969697</v>
      </c>
      <c r="K698" s="855">
        <v>64</v>
      </c>
      <c r="L698" s="514"/>
      <c r="M698" s="797"/>
      <c r="N698" s="798" t="s">
        <v>180</v>
      </c>
      <c r="O698" s="799">
        <f t="shared" si="146"/>
        <v>0</v>
      </c>
      <c r="P698" s="848" t="s">
        <v>445</v>
      </c>
      <c r="Q698" s="844">
        <f t="shared" si="147"/>
        <v>0</v>
      </c>
      <c r="R698" s="845">
        <f t="shared" si="148"/>
        <v>0</v>
      </c>
      <c r="S698" s="846">
        <f t="shared" si="149"/>
        <v>0</v>
      </c>
      <c r="T698" s="847">
        <f t="shared" si="150"/>
        <v>0</v>
      </c>
      <c r="U698" s="49">
        <f t="shared" si="151"/>
        <v>0</v>
      </c>
      <c r="V698" s="219"/>
      <c r="W698" s="219"/>
      <c r="Z698" s="188"/>
      <c r="AA698" s="188"/>
      <c r="AB698" s="188"/>
      <c r="AC698" s="188"/>
      <c r="AD698" s="188"/>
      <c r="AE698" s="188"/>
      <c r="AF698" s="188"/>
      <c r="AI698" s="187"/>
      <c r="AJ698" s="187"/>
      <c r="AK698" s="187"/>
      <c r="AL698" s="187"/>
      <c r="AM698" s="187"/>
      <c r="AN698" s="187"/>
      <c r="AO698" s="187"/>
      <c r="AR698" s="189"/>
      <c r="AS698" s="189"/>
      <c r="AT698" s="189"/>
      <c r="AU698" s="189"/>
      <c r="AV698" s="189"/>
      <c r="AW698" s="189"/>
      <c r="AZ698" s="856"/>
      <c r="BA698" s="856"/>
      <c r="BB698" s="856"/>
      <c r="BC698" s="856"/>
      <c r="BD698" s="856"/>
      <c r="BE698" s="856"/>
      <c r="BF698" s="856"/>
      <c r="BG698" s="856"/>
      <c r="BH698" s="856"/>
      <c r="BK698" s="812"/>
      <c r="BL698" s="812"/>
      <c r="BM698" s="812"/>
      <c r="BN698" s="812"/>
      <c r="BO698" s="812"/>
      <c r="BQ698" s="813"/>
      <c r="BR698" s="813"/>
      <c r="BS698" s="813"/>
      <c r="BT698" s="813"/>
      <c r="BV698" s="806"/>
      <c r="BW698" s="806"/>
      <c r="BX698" s="806"/>
      <c r="BY698" s="806"/>
      <c r="BZ698" s="806"/>
      <c r="CA698" s="806"/>
      <c r="CD698" s="852"/>
      <c r="CE698" s="852"/>
      <c r="CI698" s="814"/>
      <c r="CJ698" s="814"/>
      <c r="CK698" s="814"/>
      <c r="CL698" s="814"/>
      <c r="CM698" s="814"/>
      <c r="CN698" s="814"/>
      <c r="CO698" s="814"/>
      <c r="CP698" s="814"/>
      <c r="CQ698" s="814"/>
      <c r="CR698" s="814"/>
      <c r="CS698" s="814"/>
      <c r="CT698" s="814"/>
      <c r="CU698" s="814"/>
      <c r="CV698" s="814"/>
      <c r="CW698" s="814"/>
      <c r="CX698" s="815"/>
      <c r="DD698" s="807"/>
      <c r="DE698" s="807"/>
      <c r="DF698" s="807"/>
      <c r="DG698" s="807"/>
      <c r="DH698" s="809"/>
      <c r="DI698" s="809"/>
      <c r="DQ698" s="808"/>
      <c r="ED698" s="810"/>
      <c r="EE698" s="810"/>
      <c r="EF698" s="810"/>
      <c r="EG698" s="810"/>
      <c r="EH698" s="810"/>
      <c r="EI698" s="810"/>
      <c r="EJ698" s="810"/>
      <c r="EK698" s="810"/>
      <c r="EL698" s="810"/>
      <c r="EM698" s="810"/>
      <c r="EN698" s="742"/>
    </row>
    <row r="699" spans="2:144" ht="12" customHeight="1">
      <c r="B699" s="637"/>
      <c r="C699" s="64">
        <v>726</v>
      </c>
      <c r="D699" s="41" t="s">
        <v>753</v>
      </c>
      <c r="E699" s="42">
        <v>34</v>
      </c>
      <c r="F699" s="66">
        <v>0.17</v>
      </c>
      <c r="G699" s="44">
        <v>7.26</v>
      </c>
      <c r="H699" s="45">
        <v>97</v>
      </c>
      <c r="I699" s="46">
        <f t="shared" si="144"/>
        <v>1.2342</v>
      </c>
      <c r="J699" s="47">
        <f t="shared" si="145"/>
        <v>9.50413223140496</v>
      </c>
      <c r="K699" s="855">
        <v>69</v>
      </c>
      <c r="L699" s="514"/>
      <c r="M699" s="797"/>
      <c r="N699" s="798" t="s">
        <v>180</v>
      </c>
      <c r="O699" s="799">
        <f t="shared" si="146"/>
        <v>0</v>
      </c>
      <c r="P699" s="848" t="s">
        <v>570</v>
      </c>
      <c r="Q699" s="844">
        <f t="shared" si="147"/>
        <v>0</v>
      </c>
      <c r="R699" s="845">
        <f t="shared" si="148"/>
        <v>0</v>
      </c>
      <c r="S699" s="846">
        <f t="shared" si="149"/>
        <v>0</v>
      </c>
      <c r="T699" s="847">
        <f t="shared" si="150"/>
        <v>0</v>
      </c>
      <c r="U699" s="49">
        <f t="shared" si="151"/>
        <v>0</v>
      </c>
      <c r="V699" s="219"/>
      <c r="W699" s="219"/>
      <c r="Z699" s="188"/>
      <c r="AA699" s="188"/>
      <c r="AB699" s="188"/>
      <c r="AC699" s="188"/>
      <c r="AD699" s="188"/>
      <c r="AE699" s="188"/>
      <c r="AF699" s="188"/>
      <c r="AI699" s="187"/>
      <c r="AJ699" s="187"/>
      <c r="AK699" s="187"/>
      <c r="AL699" s="187"/>
      <c r="AM699" s="187"/>
      <c r="AN699" s="187"/>
      <c r="AO699" s="187"/>
      <c r="AR699" s="189"/>
      <c r="AS699" s="189"/>
      <c r="AT699" s="189"/>
      <c r="AU699" s="189"/>
      <c r="AV699" s="189"/>
      <c r="AW699" s="189"/>
      <c r="AZ699" s="856"/>
      <c r="BA699" s="856"/>
      <c r="BB699" s="856"/>
      <c r="BC699" s="856"/>
      <c r="BD699" s="856"/>
      <c r="BE699" s="856"/>
      <c r="BF699" s="856"/>
      <c r="BG699" s="856"/>
      <c r="BH699" s="856"/>
      <c r="BK699" s="812"/>
      <c r="BL699" s="812"/>
      <c r="BM699" s="812"/>
      <c r="BN699" s="812"/>
      <c r="BO699" s="812"/>
      <c r="BQ699" s="813"/>
      <c r="BR699" s="813"/>
      <c r="BS699" s="813"/>
      <c r="BT699" s="813"/>
      <c r="BV699" s="806"/>
      <c r="BW699" s="806"/>
      <c r="BX699" s="806"/>
      <c r="BY699" s="806"/>
      <c r="BZ699" s="806"/>
      <c r="CA699" s="806"/>
      <c r="CD699" s="852"/>
      <c r="CE699" s="852"/>
      <c r="CI699" s="814"/>
      <c r="CJ699" s="814"/>
      <c r="CK699" s="814"/>
      <c r="CL699" s="814"/>
      <c r="CM699" s="814"/>
      <c r="CN699" s="814"/>
      <c r="CO699" s="814"/>
      <c r="CP699" s="814"/>
      <c r="CQ699" s="814"/>
      <c r="CR699" s="814"/>
      <c r="CS699" s="814"/>
      <c r="CT699" s="814"/>
      <c r="CU699" s="814"/>
      <c r="CV699" s="814"/>
      <c r="CW699" s="814"/>
      <c r="CX699" s="815"/>
      <c r="DD699" s="807"/>
      <c r="DE699" s="807"/>
      <c r="DF699" s="807"/>
      <c r="DG699" s="807"/>
      <c r="DH699" s="809"/>
      <c r="DI699" s="809"/>
      <c r="DQ699" s="808"/>
      <c r="ED699" s="810"/>
      <c r="EE699" s="810"/>
      <c r="EF699" s="810"/>
      <c r="EG699" s="810"/>
      <c r="EH699" s="810"/>
      <c r="EI699" s="810"/>
      <c r="EJ699" s="810"/>
      <c r="EK699" s="810"/>
      <c r="EL699" s="810"/>
      <c r="EM699" s="810"/>
      <c r="EN699" s="742"/>
    </row>
    <row r="700" spans="2:144" ht="12" customHeight="1">
      <c r="B700" s="637"/>
      <c r="C700" s="64">
        <v>792</v>
      </c>
      <c r="D700" s="41" t="s">
        <v>754</v>
      </c>
      <c r="E700" s="42">
        <v>34</v>
      </c>
      <c r="F700" s="66">
        <v>0.17</v>
      </c>
      <c r="G700" s="44">
        <v>7.92</v>
      </c>
      <c r="H700" s="45">
        <v>106</v>
      </c>
      <c r="I700" s="46">
        <f t="shared" si="144"/>
        <v>1.3464</v>
      </c>
      <c r="J700" s="47">
        <f t="shared" si="145"/>
        <v>9.217171717171718</v>
      </c>
      <c r="K700" s="855">
        <v>73</v>
      </c>
      <c r="L700" s="514"/>
      <c r="M700" s="797"/>
      <c r="N700" s="798" t="s">
        <v>180</v>
      </c>
      <c r="O700" s="799">
        <f t="shared" si="146"/>
        <v>0</v>
      </c>
      <c r="P700" s="848" t="s">
        <v>445</v>
      </c>
      <c r="Q700" s="844">
        <f t="shared" si="147"/>
        <v>0</v>
      </c>
      <c r="R700" s="845">
        <f t="shared" si="148"/>
        <v>0</v>
      </c>
      <c r="S700" s="846">
        <f t="shared" si="149"/>
        <v>0</v>
      </c>
      <c r="T700" s="847">
        <f t="shared" si="150"/>
        <v>0</v>
      </c>
      <c r="U700" s="49">
        <f t="shared" si="151"/>
        <v>0</v>
      </c>
      <c r="V700" s="219"/>
      <c r="W700" s="219"/>
      <c r="Z700" s="188"/>
      <c r="AA700" s="188"/>
      <c r="AB700" s="188"/>
      <c r="AC700" s="188"/>
      <c r="AD700" s="188"/>
      <c r="AE700" s="188"/>
      <c r="AF700" s="188"/>
      <c r="AI700" s="187"/>
      <c r="AJ700" s="187"/>
      <c r="AK700" s="187"/>
      <c r="AL700" s="187"/>
      <c r="AM700" s="187"/>
      <c r="AN700" s="187"/>
      <c r="AO700" s="187"/>
      <c r="AR700" s="189"/>
      <c r="AS700" s="189"/>
      <c r="AT700" s="189"/>
      <c r="AU700" s="189"/>
      <c r="AV700" s="189"/>
      <c r="AW700" s="189"/>
      <c r="AZ700" s="856"/>
      <c r="BA700" s="856"/>
      <c r="BB700" s="856"/>
      <c r="BC700" s="856"/>
      <c r="BD700" s="856"/>
      <c r="BE700" s="856"/>
      <c r="BF700" s="856"/>
      <c r="BG700" s="856"/>
      <c r="BH700" s="856"/>
      <c r="BK700" s="812"/>
      <c r="BL700" s="812"/>
      <c r="BM700" s="812"/>
      <c r="BN700" s="812"/>
      <c r="BO700" s="812"/>
      <c r="BQ700" s="813"/>
      <c r="BR700" s="813"/>
      <c r="BS700" s="813"/>
      <c r="BT700" s="813"/>
      <c r="BV700" s="806"/>
      <c r="BW700" s="806"/>
      <c r="BX700" s="806"/>
      <c r="BY700" s="806"/>
      <c r="BZ700" s="806"/>
      <c r="CA700" s="806"/>
      <c r="CD700" s="852"/>
      <c r="CE700" s="852"/>
      <c r="CI700" s="814"/>
      <c r="CJ700" s="814"/>
      <c r="CK700" s="814"/>
      <c r="CL700" s="814"/>
      <c r="CM700" s="814"/>
      <c r="CN700" s="814"/>
      <c r="CO700" s="814"/>
      <c r="CP700" s="814"/>
      <c r="CQ700" s="814"/>
      <c r="CR700" s="814"/>
      <c r="CS700" s="814"/>
      <c r="CT700" s="814"/>
      <c r="CU700" s="814"/>
      <c r="CV700" s="814"/>
      <c r="CW700" s="814"/>
      <c r="CX700" s="815"/>
      <c r="DD700" s="807"/>
      <c r="DE700" s="807"/>
      <c r="DF700" s="807"/>
      <c r="DG700" s="807"/>
      <c r="DH700" s="809"/>
      <c r="DI700" s="809"/>
      <c r="DQ700" s="808"/>
      <c r="ED700" s="810"/>
      <c r="EE700" s="810"/>
      <c r="EF700" s="810"/>
      <c r="EG700" s="810"/>
      <c r="EH700" s="810"/>
      <c r="EI700" s="810"/>
      <c r="EJ700" s="810"/>
      <c r="EK700" s="810"/>
      <c r="EL700" s="810"/>
      <c r="EM700" s="810"/>
      <c r="EN700" s="742"/>
    </row>
    <row r="701" spans="2:144" ht="12" customHeight="1">
      <c r="B701" s="637"/>
      <c r="C701" s="64">
        <v>858</v>
      </c>
      <c r="D701" s="41" t="s">
        <v>755</v>
      </c>
      <c r="E701" s="42">
        <v>34</v>
      </c>
      <c r="F701" s="66">
        <v>0.17</v>
      </c>
      <c r="G701" s="44">
        <v>8.58</v>
      </c>
      <c r="H701" s="45">
        <v>115</v>
      </c>
      <c r="I701" s="46">
        <f t="shared" si="144"/>
        <v>1.4586000000000001</v>
      </c>
      <c r="J701" s="47">
        <f t="shared" si="145"/>
        <v>8.974358974358974</v>
      </c>
      <c r="K701" s="855">
        <v>77</v>
      </c>
      <c r="L701" s="514"/>
      <c r="M701" s="797"/>
      <c r="N701" s="798" t="s">
        <v>180</v>
      </c>
      <c r="O701" s="799">
        <f t="shared" si="146"/>
        <v>0</v>
      </c>
      <c r="P701" s="848" t="s">
        <v>570</v>
      </c>
      <c r="Q701" s="844">
        <f t="shared" si="147"/>
        <v>0</v>
      </c>
      <c r="R701" s="845">
        <f t="shared" si="148"/>
        <v>0</v>
      </c>
      <c r="S701" s="846">
        <f t="shared" si="149"/>
        <v>0</v>
      </c>
      <c r="T701" s="847">
        <f t="shared" si="150"/>
        <v>0</v>
      </c>
      <c r="U701" s="49">
        <f t="shared" si="151"/>
        <v>0</v>
      </c>
      <c r="V701" s="219"/>
      <c r="W701" s="219"/>
      <c r="Z701" s="188"/>
      <c r="AA701" s="188"/>
      <c r="AB701" s="188"/>
      <c r="AC701" s="188"/>
      <c r="AD701" s="188"/>
      <c r="AE701" s="188"/>
      <c r="AF701" s="188"/>
      <c r="AI701" s="187"/>
      <c r="AJ701" s="187"/>
      <c r="AK701" s="187"/>
      <c r="AL701" s="187"/>
      <c r="AM701" s="187"/>
      <c r="AN701" s="187"/>
      <c r="AO701" s="187"/>
      <c r="AR701" s="189"/>
      <c r="AS701" s="189"/>
      <c r="AT701" s="189"/>
      <c r="AU701" s="189"/>
      <c r="AV701" s="189"/>
      <c r="AW701" s="189"/>
      <c r="AZ701" s="856"/>
      <c r="BA701" s="856"/>
      <c r="BB701" s="856"/>
      <c r="BC701" s="856"/>
      <c r="BD701" s="856"/>
      <c r="BE701" s="856"/>
      <c r="BF701" s="856"/>
      <c r="BG701" s="856"/>
      <c r="BH701" s="856"/>
      <c r="BK701" s="812"/>
      <c r="BL701" s="812"/>
      <c r="BM701" s="812"/>
      <c r="BN701" s="812"/>
      <c r="BO701" s="812"/>
      <c r="BQ701" s="813"/>
      <c r="BR701" s="813"/>
      <c r="BS701" s="813"/>
      <c r="BT701" s="813"/>
      <c r="BV701" s="806"/>
      <c r="BW701" s="806"/>
      <c r="BX701" s="806"/>
      <c r="BY701" s="806"/>
      <c r="BZ701" s="806"/>
      <c r="CA701" s="806"/>
      <c r="CD701" s="852"/>
      <c r="CE701" s="852"/>
      <c r="CI701" s="814"/>
      <c r="CJ701" s="814"/>
      <c r="CK701" s="814"/>
      <c r="CL701" s="814"/>
      <c r="CM701" s="814"/>
      <c r="CN701" s="814"/>
      <c r="CO701" s="814"/>
      <c r="CP701" s="814"/>
      <c r="CQ701" s="814"/>
      <c r="CR701" s="814"/>
      <c r="CS701" s="814"/>
      <c r="CT701" s="814"/>
      <c r="CU701" s="814"/>
      <c r="CV701" s="814"/>
      <c r="CW701" s="814"/>
      <c r="CX701" s="815"/>
      <c r="DD701" s="807"/>
      <c r="DE701" s="807"/>
      <c r="DF701" s="807"/>
      <c r="DG701" s="807"/>
      <c r="DH701" s="809"/>
      <c r="DI701" s="809"/>
      <c r="DQ701" s="808"/>
      <c r="ED701" s="810"/>
      <c r="EE701" s="810"/>
      <c r="EF701" s="810"/>
      <c r="EG701" s="810"/>
      <c r="EH701" s="810"/>
      <c r="EI701" s="810"/>
      <c r="EJ701" s="810"/>
      <c r="EK701" s="810"/>
      <c r="EL701" s="810"/>
      <c r="EM701" s="810"/>
      <c r="EN701" s="742"/>
    </row>
    <row r="702" spans="2:144" ht="12" customHeight="1">
      <c r="B702" s="637"/>
      <c r="C702" s="64">
        <v>924</v>
      </c>
      <c r="D702" s="41" t="s">
        <v>756</v>
      </c>
      <c r="E702" s="42">
        <v>34</v>
      </c>
      <c r="F702" s="66">
        <v>0.17</v>
      </c>
      <c r="G702" s="44">
        <v>9.24</v>
      </c>
      <c r="H702" s="45">
        <v>124</v>
      </c>
      <c r="I702" s="46">
        <f t="shared" si="144"/>
        <v>1.5708000000000002</v>
      </c>
      <c r="J702" s="47">
        <f t="shared" si="145"/>
        <v>8.766233766233766</v>
      </c>
      <c r="K702" s="855">
        <v>81</v>
      </c>
      <c r="L702" s="514"/>
      <c r="M702" s="797"/>
      <c r="N702" s="798" t="s">
        <v>180</v>
      </c>
      <c r="O702" s="799">
        <f t="shared" si="146"/>
        <v>0</v>
      </c>
      <c r="P702" s="848" t="s">
        <v>445</v>
      </c>
      <c r="Q702" s="844">
        <f t="shared" si="147"/>
        <v>0</v>
      </c>
      <c r="R702" s="845">
        <f t="shared" si="148"/>
        <v>0</v>
      </c>
      <c r="S702" s="846">
        <f t="shared" si="149"/>
        <v>0</v>
      </c>
      <c r="T702" s="847">
        <f t="shared" si="150"/>
        <v>0</v>
      </c>
      <c r="U702" s="49">
        <f t="shared" si="151"/>
        <v>0</v>
      </c>
      <c r="V702" s="219"/>
      <c r="W702" s="219"/>
      <c r="Z702" s="188"/>
      <c r="AA702" s="188"/>
      <c r="AB702" s="188"/>
      <c r="AC702" s="188"/>
      <c r="AD702" s="188"/>
      <c r="AE702" s="188"/>
      <c r="AF702" s="188"/>
      <c r="AI702" s="187"/>
      <c r="AJ702" s="187"/>
      <c r="AK702" s="187"/>
      <c r="AL702" s="187"/>
      <c r="AM702" s="187"/>
      <c r="AN702" s="187"/>
      <c r="AO702" s="187"/>
      <c r="AR702" s="189"/>
      <c r="AS702" s="189"/>
      <c r="AT702" s="189"/>
      <c r="AU702" s="189"/>
      <c r="AV702" s="189"/>
      <c r="AW702" s="189"/>
      <c r="AZ702" s="856"/>
      <c r="BA702" s="856"/>
      <c r="BB702" s="856"/>
      <c r="BC702" s="856"/>
      <c r="BD702" s="856"/>
      <c r="BE702" s="856"/>
      <c r="BF702" s="856"/>
      <c r="BG702" s="856"/>
      <c r="BH702" s="856"/>
      <c r="BK702" s="812"/>
      <c r="BL702" s="812"/>
      <c r="BM702" s="812"/>
      <c r="BN702" s="812"/>
      <c r="BO702" s="812"/>
      <c r="BQ702" s="813"/>
      <c r="BR702" s="813"/>
      <c r="BS702" s="813"/>
      <c r="BT702" s="813"/>
      <c r="BV702" s="806"/>
      <c r="BW702" s="806"/>
      <c r="BX702" s="806"/>
      <c r="BY702" s="806"/>
      <c r="BZ702" s="806"/>
      <c r="CA702" s="806"/>
      <c r="CD702" s="852"/>
      <c r="CE702" s="852"/>
      <c r="CI702" s="814"/>
      <c r="CJ702" s="814"/>
      <c r="CK702" s="814"/>
      <c r="CL702" s="814"/>
      <c r="CM702" s="814"/>
      <c r="CN702" s="814"/>
      <c r="CO702" s="814"/>
      <c r="CP702" s="814"/>
      <c r="CQ702" s="814"/>
      <c r="CR702" s="814"/>
      <c r="CS702" s="814"/>
      <c r="CT702" s="814"/>
      <c r="CU702" s="814"/>
      <c r="CV702" s="814"/>
      <c r="CW702" s="814"/>
      <c r="CX702" s="815"/>
      <c r="DD702" s="807"/>
      <c r="DE702" s="807"/>
      <c r="DF702" s="807"/>
      <c r="DG702" s="807"/>
      <c r="DH702" s="809"/>
      <c r="DI702" s="809"/>
      <c r="DQ702" s="808"/>
      <c r="ED702" s="810"/>
      <c r="EE702" s="810"/>
      <c r="EF702" s="810"/>
      <c r="EG702" s="810"/>
      <c r="EH702" s="810"/>
      <c r="EI702" s="810"/>
      <c r="EJ702" s="810"/>
      <c r="EK702" s="810"/>
      <c r="EL702" s="810"/>
      <c r="EM702" s="810"/>
      <c r="EN702" s="742"/>
    </row>
    <row r="703" spans="2:144" ht="12" customHeight="1">
      <c r="B703" s="637"/>
      <c r="C703" s="64">
        <v>990</v>
      </c>
      <c r="D703" s="41" t="s">
        <v>757</v>
      </c>
      <c r="E703" s="42">
        <v>34</v>
      </c>
      <c r="F703" s="66">
        <v>0.17</v>
      </c>
      <c r="G703" s="44">
        <v>9.9</v>
      </c>
      <c r="H703" s="45">
        <v>133</v>
      </c>
      <c r="I703" s="46">
        <f t="shared" si="144"/>
        <v>1.6830000000000003</v>
      </c>
      <c r="J703" s="47">
        <f t="shared" si="145"/>
        <v>8.686868686868687</v>
      </c>
      <c r="K703" s="855">
        <v>86</v>
      </c>
      <c r="L703" s="514"/>
      <c r="M703" s="797"/>
      <c r="N703" s="798" t="s">
        <v>180</v>
      </c>
      <c r="O703" s="799">
        <f t="shared" si="146"/>
        <v>0</v>
      </c>
      <c r="P703" s="848" t="s">
        <v>570</v>
      </c>
      <c r="Q703" s="844">
        <f t="shared" si="147"/>
        <v>0</v>
      </c>
      <c r="R703" s="845">
        <f t="shared" si="148"/>
        <v>0</v>
      </c>
      <c r="S703" s="846">
        <f t="shared" si="149"/>
        <v>0</v>
      </c>
      <c r="T703" s="847">
        <f t="shared" si="150"/>
        <v>0</v>
      </c>
      <c r="U703" s="49">
        <f t="shared" si="151"/>
        <v>0</v>
      </c>
      <c r="V703" s="219"/>
      <c r="W703" s="219"/>
      <c r="Z703" s="188"/>
      <c r="AA703" s="188"/>
      <c r="AB703" s="188"/>
      <c r="AC703" s="188"/>
      <c r="AD703" s="188"/>
      <c r="AE703" s="188"/>
      <c r="AF703" s="188"/>
      <c r="AI703" s="187"/>
      <c r="AJ703" s="187"/>
      <c r="AK703" s="187"/>
      <c r="AL703" s="187"/>
      <c r="AM703" s="187"/>
      <c r="AN703" s="187"/>
      <c r="AO703" s="187"/>
      <c r="AR703" s="189"/>
      <c r="AS703" s="189"/>
      <c r="AT703" s="189"/>
      <c r="AU703" s="189"/>
      <c r="AV703" s="189"/>
      <c r="AW703" s="189"/>
      <c r="AZ703" s="856"/>
      <c r="BA703" s="856"/>
      <c r="BB703" s="856"/>
      <c r="BC703" s="856"/>
      <c r="BD703" s="856"/>
      <c r="BE703" s="856"/>
      <c r="BF703" s="856"/>
      <c r="BG703" s="856"/>
      <c r="BH703" s="856"/>
      <c r="BK703" s="812"/>
      <c r="BL703" s="812"/>
      <c r="BM703" s="812"/>
      <c r="BN703" s="812"/>
      <c r="BO703" s="812"/>
      <c r="BQ703" s="813"/>
      <c r="BR703" s="813"/>
      <c r="BS703" s="813"/>
      <c r="BT703" s="813"/>
      <c r="BV703" s="806"/>
      <c r="BW703" s="806"/>
      <c r="BX703" s="806"/>
      <c r="BY703" s="806"/>
      <c r="BZ703" s="806"/>
      <c r="CA703" s="806"/>
      <c r="CD703" s="852"/>
      <c r="CE703" s="852"/>
      <c r="CI703" s="814"/>
      <c r="CJ703" s="814"/>
      <c r="CK703" s="814"/>
      <c r="CL703" s="814"/>
      <c r="CM703" s="814"/>
      <c r="CN703" s="814"/>
      <c r="CO703" s="814"/>
      <c r="CP703" s="814"/>
      <c r="CQ703" s="814"/>
      <c r="CR703" s="814"/>
      <c r="CS703" s="814"/>
      <c r="CT703" s="814"/>
      <c r="CU703" s="814"/>
      <c r="CV703" s="814"/>
      <c r="CW703" s="814"/>
      <c r="CX703" s="815"/>
      <c r="DD703" s="807"/>
      <c r="DE703" s="807"/>
      <c r="DF703" s="807"/>
      <c r="DG703" s="807"/>
      <c r="DH703" s="809"/>
      <c r="DI703" s="809"/>
      <c r="DQ703" s="808"/>
      <c r="ED703" s="810"/>
      <c r="EE703" s="810"/>
      <c r="EF703" s="810"/>
      <c r="EG703" s="810"/>
      <c r="EH703" s="810"/>
      <c r="EI703" s="810"/>
      <c r="EJ703" s="810"/>
      <c r="EK703" s="810"/>
      <c r="EL703" s="810"/>
      <c r="EM703" s="810"/>
      <c r="EN703" s="742"/>
    </row>
    <row r="704" spans="2:144" ht="12" customHeight="1">
      <c r="B704" s="637"/>
      <c r="C704" s="300">
        <f>B687</f>
        <v>0</v>
      </c>
      <c r="D704" s="317"/>
      <c r="E704" s="317"/>
      <c r="F704" s="317"/>
      <c r="G704" s="318"/>
      <c r="H704" s="317"/>
      <c r="I704" s="318"/>
      <c r="J704" s="317"/>
      <c r="K704" s="317"/>
      <c r="L704" s="1"/>
      <c r="M704" s="1"/>
      <c r="O704" s="182"/>
      <c r="Q704" s="499"/>
      <c r="R704" s="499"/>
      <c r="S704" s="499"/>
      <c r="T704" s="499"/>
      <c r="V704" s="319"/>
      <c r="W704" s="319"/>
      <c r="Z704" s="319"/>
      <c r="AA704" s="319"/>
      <c r="AB704" s="319"/>
      <c r="AC704" s="319"/>
      <c r="AD704" s="319"/>
      <c r="AE704" s="319"/>
      <c r="AF704" s="319"/>
      <c r="AI704" s="319"/>
      <c r="AJ704" s="319"/>
      <c r="AK704" s="319"/>
      <c r="AL704" s="319"/>
      <c r="AM704" s="319"/>
      <c r="AN704" s="319"/>
      <c r="AO704" s="319"/>
      <c r="AR704" s="319"/>
      <c r="AS704" s="319"/>
      <c r="AT704" s="319"/>
      <c r="AU704" s="319"/>
      <c r="AV704" s="319"/>
      <c r="AW704" s="319"/>
      <c r="AZ704" s="319"/>
      <c r="BA704" s="319"/>
      <c r="BB704" s="319"/>
      <c r="BC704" s="319"/>
      <c r="BD704" s="319"/>
      <c r="BE704" s="319"/>
      <c r="BF704" s="319"/>
      <c r="BG704" s="319"/>
      <c r="BH704" s="319"/>
      <c r="EN704" s="742"/>
    </row>
    <row r="705" spans="2:144" ht="12" customHeight="1">
      <c r="B705" s="637"/>
      <c r="C705" s="64">
        <v>1056</v>
      </c>
      <c r="D705" s="322" t="s">
        <v>758</v>
      </c>
      <c r="E705" s="42">
        <v>34</v>
      </c>
      <c r="F705" s="66">
        <v>0.17</v>
      </c>
      <c r="G705" s="44">
        <v>10.56</v>
      </c>
      <c r="H705" s="45">
        <v>141</v>
      </c>
      <c r="I705" s="46">
        <f>F705*G705</f>
        <v>1.7952000000000001</v>
      </c>
      <c r="J705" s="47">
        <f>K705/G705</f>
        <v>8.238636363636363</v>
      </c>
      <c r="K705" s="855">
        <v>87</v>
      </c>
      <c r="L705" s="514"/>
      <c r="M705" s="797"/>
      <c r="N705" s="798" t="s">
        <v>180</v>
      </c>
      <c r="O705" s="799">
        <f>I705*M705</f>
        <v>0</v>
      </c>
      <c r="P705" s="848" t="s">
        <v>445</v>
      </c>
      <c r="Q705" s="844">
        <f>ROUNDUP((S705*(euro)),-2)</f>
        <v>0</v>
      </c>
      <c r="R705" s="845">
        <f>Q705*(1.25)</f>
        <v>0</v>
      </c>
      <c r="S705" s="846">
        <f>ROUNDUP((K705*M705),0)</f>
        <v>0</v>
      </c>
      <c r="T705" s="847">
        <f>ROUNDUP((S705*1.25),0)</f>
        <v>0</v>
      </c>
      <c r="U705" s="49">
        <f>H705*M705</f>
        <v>0</v>
      </c>
      <c r="V705" s="219"/>
      <c r="W705" s="219"/>
      <c r="Z705" s="188"/>
      <c r="AA705" s="188"/>
      <c r="AB705" s="188"/>
      <c r="AC705" s="188"/>
      <c r="AD705" s="188"/>
      <c r="AE705" s="188"/>
      <c r="AF705" s="188"/>
      <c r="AI705" s="187"/>
      <c r="AJ705" s="187"/>
      <c r="AK705" s="187"/>
      <c r="AL705" s="187"/>
      <c r="AM705" s="187"/>
      <c r="AN705" s="187"/>
      <c r="AO705" s="187"/>
      <c r="AR705" s="189"/>
      <c r="AS705" s="189"/>
      <c r="AT705" s="189"/>
      <c r="AU705" s="189"/>
      <c r="AV705" s="189"/>
      <c r="AW705" s="189"/>
      <c r="AZ705" s="856"/>
      <c r="BA705" s="856"/>
      <c r="BB705" s="856"/>
      <c r="BC705" s="856"/>
      <c r="BD705" s="856"/>
      <c r="BE705" s="856"/>
      <c r="BF705" s="856"/>
      <c r="BG705" s="856"/>
      <c r="BH705" s="856"/>
      <c r="BK705" s="812"/>
      <c r="BL705" s="812"/>
      <c r="BM705" s="812"/>
      <c r="BN705" s="812"/>
      <c r="BO705" s="812"/>
      <c r="BQ705" s="813"/>
      <c r="BR705" s="813"/>
      <c r="BS705" s="813"/>
      <c r="BT705" s="813"/>
      <c r="BV705" s="806"/>
      <c r="BW705" s="806"/>
      <c r="BX705" s="806"/>
      <c r="BY705" s="806"/>
      <c r="BZ705" s="806"/>
      <c r="CA705" s="806"/>
      <c r="CD705" s="852"/>
      <c r="CE705" s="852"/>
      <c r="CI705" s="814"/>
      <c r="CJ705" s="814"/>
      <c r="CK705" s="814"/>
      <c r="CL705" s="814"/>
      <c r="CM705" s="814"/>
      <c r="CN705" s="814"/>
      <c r="CO705" s="814"/>
      <c r="CP705" s="814"/>
      <c r="CQ705" s="814"/>
      <c r="CR705" s="814"/>
      <c r="CS705" s="814"/>
      <c r="CT705" s="814"/>
      <c r="CU705" s="814"/>
      <c r="CV705" s="814"/>
      <c r="CW705" s="814"/>
      <c r="CX705" s="815"/>
      <c r="DD705" s="807"/>
      <c r="DE705" s="807"/>
      <c r="DF705" s="807"/>
      <c r="DG705" s="807"/>
      <c r="DH705" s="809"/>
      <c r="DI705" s="809"/>
      <c r="DQ705" s="808"/>
      <c r="ED705" s="810"/>
      <c r="EE705" s="810"/>
      <c r="EF705" s="810"/>
      <c r="EG705" s="810"/>
      <c r="EH705" s="810"/>
      <c r="EI705" s="810"/>
      <c r="EJ705" s="810"/>
      <c r="EK705" s="810"/>
      <c r="EL705" s="810"/>
      <c r="EM705" s="810"/>
      <c r="EN705" s="742"/>
    </row>
    <row r="706" spans="1:144" ht="12" customHeight="1">
      <c r="A706" s="564" t="s">
        <v>721</v>
      </c>
      <c r="C706" s="68"/>
      <c r="D706" s="41"/>
      <c r="E706" s="69"/>
      <c r="F706" s="70"/>
      <c r="G706" s="71"/>
      <c r="H706" s="72"/>
      <c r="I706" s="512"/>
      <c r="J706" s="736" t="s">
        <v>720</v>
      </c>
      <c r="K706" s="512"/>
      <c r="L706" s="519"/>
      <c r="M706" s="902"/>
      <c r="N706" s="890"/>
      <c r="O706" s="1090">
        <f>SUM(O692:O705)</f>
        <v>0</v>
      </c>
      <c r="P706" s="848"/>
      <c r="Q706" s="880"/>
      <c r="R706" s="881"/>
      <c r="S706" s="882"/>
      <c r="T706" s="883"/>
      <c r="V706" s="279"/>
      <c r="W706" s="279"/>
      <c r="Z706" s="321"/>
      <c r="AA706" s="321"/>
      <c r="AB706" s="321"/>
      <c r="AC706" s="321"/>
      <c r="AD706" s="321"/>
      <c r="AE706" s="280"/>
      <c r="AF706" s="280"/>
      <c r="AI706" s="280"/>
      <c r="AJ706" s="280"/>
      <c r="AK706" s="280"/>
      <c r="AL706" s="280"/>
      <c r="AM706" s="280"/>
      <c r="AN706" s="281"/>
      <c r="AO706" s="281"/>
      <c r="AR706" s="281"/>
      <c r="AS706" s="281"/>
      <c r="AT706" s="281"/>
      <c r="AU706" s="281"/>
      <c r="AV706" s="281"/>
      <c r="AW706" s="281"/>
      <c r="AZ706" s="281"/>
      <c r="BA706" s="281"/>
      <c r="BB706" s="281"/>
      <c r="BC706" s="281"/>
      <c r="BD706" s="281"/>
      <c r="BE706" s="281"/>
      <c r="BF706" s="281"/>
      <c r="BG706" s="281"/>
      <c r="BH706" s="281"/>
      <c r="BK706" s="815"/>
      <c r="BL706" s="815"/>
      <c r="BM706" s="815"/>
      <c r="BN706" s="815"/>
      <c r="BO706" s="815"/>
      <c r="BQ706" s="884"/>
      <c r="BR706" s="884"/>
      <c r="BS706" s="884"/>
      <c r="BT706" s="826"/>
      <c r="BV706" s="742"/>
      <c r="BW706" s="742"/>
      <c r="BX706" s="742"/>
      <c r="BY706" s="742"/>
      <c r="BZ706" s="852"/>
      <c r="CA706" s="852"/>
      <c r="CD706" s="852"/>
      <c r="CE706" s="647"/>
      <c r="CI706" s="885"/>
      <c r="CJ706" s="885"/>
      <c r="CK706" s="885"/>
      <c r="CL706" s="885"/>
      <c r="CM706" s="885"/>
      <c r="CN706" s="885"/>
      <c r="CO706" s="885"/>
      <c r="CP706" s="885"/>
      <c r="CQ706" s="885"/>
      <c r="CR706" s="885"/>
      <c r="CS706" s="885"/>
      <c r="CT706" s="885"/>
      <c r="CU706" s="885"/>
      <c r="CV706" s="885"/>
      <c r="CW706" s="885"/>
      <c r="CX706" s="815"/>
      <c r="DD706" s="886"/>
      <c r="DE706" s="887"/>
      <c r="DF706" s="887"/>
      <c r="DG706" s="887"/>
      <c r="DH706" s="888"/>
      <c r="DI706" s="889"/>
      <c r="DQ706" s="808"/>
      <c r="ED706" s="889"/>
      <c r="EE706" s="889"/>
      <c r="EF706" s="889"/>
      <c r="EG706" s="889"/>
      <c r="EH706" s="889"/>
      <c r="EI706" s="889"/>
      <c r="EJ706" s="889"/>
      <c r="EK706" s="887"/>
      <c r="EL706" s="887"/>
      <c r="EM706" s="887"/>
      <c r="EN706" s="742"/>
    </row>
    <row r="707" spans="2:144" ht="6" customHeight="1">
      <c r="B707" s="323"/>
      <c r="C707" s="284"/>
      <c r="D707" s="84"/>
      <c r="E707" s="285"/>
      <c r="F707" s="286"/>
      <c r="G707" s="287"/>
      <c r="H707" s="288"/>
      <c r="I707" s="289"/>
      <c r="J707" s="290"/>
      <c r="K707" s="290"/>
      <c r="L707" s="521"/>
      <c r="M707" s="916"/>
      <c r="N707" s="917"/>
      <c r="O707" s="918"/>
      <c r="P707" s="891"/>
      <c r="Q707" s="892"/>
      <c r="R707" s="893"/>
      <c r="S707" s="894"/>
      <c r="T707" s="895"/>
      <c r="V707" s="279"/>
      <c r="W707" s="279"/>
      <c r="Z707" s="321"/>
      <c r="AA707" s="321"/>
      <c r="AB707" s="321"/>
      <c r="AC707" s="321"/>
      <c r="AD707" s="321"/>
      <c r="AE707" s="280"/>
      <c r="AF707" s="280"/>
      <c r="AI707" s="280"/>
      <c r="AJ707" s="280"/>
      <c r="AK707" s="280"/>
      <c r="AL707" s="280"/>
      <c r="AM707" s="280"/>
      <c r="AN707" s="281"/>
      <c r="AO707" s="281"/>
      <c r="AR707" s="281"/>
      <c r="AS707" s="281"/>
      <c r="AT707" s="281"/>
      <c r="AU707" s="281"/>
      <c r="AV707" s="281"/>
      <c r="AW707" s="281"/>
      <c r="AZ707" s="281"/>
      <c r="BA707" s="281"/>
      <c r="BB707" s="281"/>
      <c r="BC707" s="281"/>
      <c r="BD707" s="281"/>
      <c r="BE707" s="281"/>
      <c r="BF707" s="281"/>
      <c r="BG707" s="281"/>
      <c r="BH707" s="281"/>
      <c r="BK707" s="815"/>
      <c r="BL707" s="815"/>
      <c r="BM707" s="815"/>
      <c r="BN707" s="815"/>
      <c r="BO707" s="815"/>
      <c r="BQ707" s="884"/>
      <c r="BR707" s="884"/>
      <c r="BS707" s="884"/>
      <c r="BT707" s="826"/>
      <c r="BV707" s="742"/>
      <c r="BW707" s="742"/>
      <c r="BX707" s="742"/>
      <c r="BY707" s="742"/>
      <c r="BZ707" s="852"/>
      <c r="CA707" s="852"/>
      <c r="CD707" s="852"/>
      <c r="CE707" s="647"/>
      <c r="CI707" s="885"/>
      <c r="CJ707" s="885"/>
      <c r="CK707" s="885"/>
      <c r="CL707" s="885"/>
      <c r="CM707" s="885"/>
      <c r="CN707" s="885"/>
      <c r="CO707" s="885"/>
      <c r="CP707" s="885"/>
      <c r="CQ707" s="885"/>
      <c r="CR707" s="885"/>
      <c r="CS707" s="885"/>
      <c r="CT707" s="885"/>
      <c r="CU707" s="885"/>
      <c r="CV707" s="885"/>
      <c r="CW707" s="885"/>
      <c r="CX707" s="815"/>
      <c r="DD707" s="886"/>
      <c r="DE707" s="887"/>
      <c r="DF707" s="887"/>
      <c r="DG707" s="887"/>
      <c r="DH707" s="888"/>
      <c r="DI707" s="889"/>
      <c r="DQ707" s="808"/>
      <c r="ED707" s="889"/>
      <c r="EE707" s="889"/>
      <c r="EF707" s="889"/>
      <c r="EG707" s="889"/>
      <c r="EH707" s="889"/>
      <c r="EI707" s="889"/>
      <c r="EJ707" s="889"/>
      <c r="EK707" s="887"/>
      <c r="EL707" s="887"/>
      <c r="EM707" s="887"/>
      <c r="EN707" s="742"/>
    </row>
    <row r="708" spans="2:144" ht="12" customHeight="1">
      <c r="B708" s="324"/>
      <c r="C708" s="68"/>
      <c r="D708" s="41"/>
      <c r="E708" s="69"/>
      <c r="F708" s="70"/>
      <c r="G708" s="71"/>
      <c r="H708" s="72"/>
      <c r="I708" s="73"/>
      <c r="J708" s="74"/>
      <c r="K708" s="74"/>
      <c r="L708" s="519"/>
      <c r="M708" s="902"/>
      <c r="N708" s="890"/>
      <c r="O708" s="879"/>
      <c r="P708" s="848"/>
      <c r="Q708" s="880"/>
      <c r="R708" s="881"/>
      <c r="S708" s="882"/>
      <c r="T708" s="883"/>
      <c r="V708" s="279"/>
      <c r="W708" s="279"/>
      <c r="Z708" s="321"/>
      <c r="AA708" s="321"/>
      <c r="AB708" s="321"/>
      <c r="AC708" s="321"/>
      <c r="AD708" s="321"/>
      <c r="AE708" s="280"/>
      <c r="AF708" s="280"/>
      <c r="AI708" s="280"/>
      <c r="AJ708" s="280"/>
      <c r="AK708" s="280"/>
      <c r="AL708" s="280"/>
      <c r="AM708" s="280"/>
      <c r="AN708" s="281"/>
      <c r="AO708" s="281"/>
      <c r="AR708" s="281"/>
      <c r="AS708" s="281"/>
      <c r="AT708" s="281"/>
      <c r="AU708" s="281"/>
      <c r="AV708" s="281"/>
      <c r="AW708" s="281"/>
      <c r="AZ708" s="281"/>
      <c r="BA708" s="281"/>
      <c r="BB708" s="281"/>
      <c r="BC708" s="281"/>
      <c r="BD708" s="281"/>
      <c r="BE708" s="281"/>
      <c r="BF708" s="281"/>
      <c r="BG708" s="281"/>
      <c r="BH708" s="281"/>
      <c r="BK708" s="815"/>
      <c r="BL708" s="815"/>
      <c r="BM708" s="815"/>
      <c r="BN708" s="815"/>
      <c r="BO708" s="815"/>
      <c r="BQ708" s="884"/>
      <c r="BR708" s="884"/>
      <c r="BS708" s="884"/>
      <c r="BT708" s="826"/>
      <c r="BV708" s="742"/>
      <c r="BW708" s="742"/>
      <c r="BX708" s="742"/>
      <c r="BY708" s="742"/>
      <c r="BZ708" s="852"/>
      <c r="CA708" s="852"/>
      <c r="CD708" s="852"/>
      <c r="CE708" s="647"/>
      <c r="CI708" s="885"/>
      <c r="CJ708" s="885"/>
      <c r="CK708" s="885"/>
      <c r="CL708" s="885"/>
      <c r="CM708" s="885"/>
      <c r="CN708" s="885"/>
      <c r="CO708" s="885"/>
      <c r="CP708" s="885"/>
      <c r="CQ708" s="885"/>
      <c r="CR708" s="885"/>
      <c r="CS708" s="885"/>
      <c r="CT708" s="885"/>
      <c r="CU708" s="885"/>
      <c r="CV708" s="885"/>
      <c r="CW708" s="885"/>
      <c r="CX708" s="815"/>
      <c r="DD708" s="886"/>
      <c r="DE708" s="887"/>
      <c r="DF708" s="887"/>
      <c r="DG708" s="887"/>
      <c r="DH708" s="888"/>
      <c r="DI708" s="889"/>
      <c r="DQ708" s="808"/>
      <c r="ED708" s="889"/>
      <c r="EE708" s="889"/>
      <c r="EF708" s="889"/>
      <c r="EG708" s="889"/>
      <c r="EH708" s="889"/>
      <c r="EI708" s="889"/>
      <c r="EJ708" s="889"/>
      <c r="EK708" s="887"/>
      <c r="EL708" s="887"/>
      <c r="EM708" s="887"/>
      <c r="EN708" s="742"/>
    </row>
    <row r="709" spans="3:144" ht="12" customHeight="1">
      <c r="C709" s="40"/>
      <c r="D709" s="41"/>
      <c r="E709" s="42"/>
      <c r="F709" s="43"/>
      <c r="G709" s="44"/>
      <c r="H709" s="45"/>
      <c r="I709" s="46"/>
      <c r="J709" s="47"/>
      <c r="K709" s="796"/>
      <c r="L709" s="517"/>
      <c r="M709" s="851"/>
      <c r="N709" s="919"/>
      <c r="O709" s="799"/>
      <c r="P709" s="919"/>
      <c r="Q709" s="840"/>
      <c r="R709" s="802"/>
      <c r="S709" s="841"/>
      <c r="T709" s="804"/>
      <c r="V709" s="219"/>
      <c r="W709" s="219"/>
      <c r="Z709" s="188"/>
      <c r="AA709" s="188"/>
      <c r="AB709" s="188"/>
      <c r="AC709" s="188"/>
      <c r="AD709" s="188"/>
      <c r="AE709" s="188"/>
      <c r="AF709" s="188"/>
      <c r="AI709" s="187"/>
      <c r="AJ709" s="187"/>
      <c r="AK709" s="187"/>
      <c r="AL709" s="187"/>
      <c r="AM709" s="187"/>
      <c r="AN709" s="187"/>
      <c r="AO709" s="187"/>
      <c r="AR709" s="189"/>
      <c r="AS709" s="189"/>
      <c r="AT709" s="189"/>
      <c r="AU709" s="189"/>
      <c r="AV709" s="189"/>
      <c r="AW709" s="189"/>
      <c r="AZ709" s="811"/>
      <c r="BA709" s="811"/>
      <c r="BB709" s="811"/>
      <c r="BC709" s="811"/>
      <c r="BD709" s="811"/>
      <c r="BE709" s="811"/>
      <c r="BF709" s="811"/>
      <c r="BG709" s="811"/>
      <c r="BH709" s="811"/>
      <c r="BK709" s="812"/>
      <c r="BL709" s="812"/>
      <c r="BM709" s="812"/>
      <c r="BN709" s="812"/>
      <c r="BO709" s="812"/>
      <c r="BQ709" s="805"/>
      <c r="BR709" s="805"/>
      <c r="BS709" s="805"/>
      <c r="BT709" s="805"/>
      <c r="BV709" s="826"/>
      <c r="BW709" s="826"/>
      <c r="BX709" s="826"/>
      <c r="BY709" s="826"/>
      <c r="BZ709" s="826"/>
      <c r="CA709" s="826"/>
      <c r="CD709" s="805"/>
      <c r="CE709" s="805"/>
      <c r="CI709" s="814"/>
      <c r="CJ709" s="814"/>
      <c r="CK709" s="814"/>
      <c r="CL709" s="814"/>
      <c r="CM709" s="814"/>
      <c r="CN709" s="814"/>
      <c r="CO709" s="814"/>
      <c r="CP709" s="814"/>
      <c r="CQ709" s="814"/>
      <c r="CR709" s="814"/>
      <c r="CS709" s="814"/>
      <c r="CT709" s="814"/>
      <c r="CU709" s="814"/>
      <c r="CV709" s="814"/>
      <c r="CW709" s="814"/>
      <c r="CX709" s="815"/>
      <c r="DD709" s="807"/>
      <c r="DE709" s="807"/>
      <c r="DF709" s="807"/>
      <c r="DG709" s="807"/>
      <c r="DH709" s="809"/>
      <c r="DI709" s="809"/>
      <c r="DQ709" s="808"/>
      <c r="ED709" s="810"/>
      <c r="EE709" s="810"/>
      <c r="EF709" s="810"/>
      <c r="EG709" s="810"/>
      <c r="EH709" s="810"/>
      <c r="EI709" s="810"/>
      <c r="EJ709" s="810"/>
      <c r="EK709" s="810"/>
      <c r="EL709" s="810"/>
      <c r="EM709" s="810"/>
      <c r="EN709" s="742"/>
    </row>
    <row r="710" spans="2:144" ht="19.5" customHeight="1">
      <c r="B710" s="458" t="s">
        <v>610</v>
      </c>
      <c r="C710" s="50"/>
      <c r="D710" s="50"/>
      <c r="E710" s="50"/>
      <c r="F710" s="50"/>
      <c r="G710" s="51"/>
      <c r="H710" s="50"/>
      <c r="I710" s="51"/>
      <c r="J710" s="50"/>
      <c r="K710" s="50"/>
      <c r="L710" s="517"/>
      <c r="M710" s="851"/>
      <c r="N710" s="919"/>
      <c r="O710" s="799"/>
      <c r="P710" s="919"/>
      <c r="Q710" s="840"/>
      <c r="R710" s="802"/>
      <c r="S710" s="841"/>
      <c r="T710" s="804"/>
      <c r="V710" s="220"/>
      <c r="W710" s="220"/>
      <c r="Z710" s="220"/>
      <c r="AA710" s="220"/>
      <c r="AB710" s="220"/>
      <c r="AC710" s="220"/>
      <c r="AD710" s="220"/>
      <c r="AE710" s="220"/>
      <c r="AF710" s="220"/>
      <c r="AI710" s="220"/>
      <c r="AJ710" s="220"/>
      <c r="AK710" s="220"/>
      <c r="AL710" s="220"/>
      <c r="AM710" s="220"/>
      <c r="AN710" s="220"/>
      <c r="AO710" s="220"/>
      <c r="AR710" s="220"/>
      <c r="AS710" s="220"/>
      <c r="AT710" s="220"/>
      <c r="AU710" s="220"/>
      <c r="AV710" s="220"/>
      <c r="AW710" s="220"/>
      <c r="AZ710" s="220"/>
      <c r="BA710" s="220"/>
      <c r="BB710" s="220"/>
      <c r="BC710" s="220"/>
      <c r="BD710" s="220"/>
      <c r="BE710" s="220"/>
      <c r="BF710" s="220"/>
      <c r="BG710" s="220"/>
      <c r="BH710" s="220"/>
      <c r="BK710" s="812"/>
      <c r="BL710" s="812"/>
      <c r="BM710" s="812"/>
      <c r="BN710" s="812"/>
      <c r="BO710" s="812"/>
      <c r="BQ710" s="805"/>
      <c r="BR710" s="805"/>
      <c r="BS710" s="805"/>
      <c r="BT710" s="805"/>
      <c r="BV710" s="826"/>
      <c r="BW710" s="826"/>
      <c r="BX710" s="826"/>
      <c r="BY710" s="826"/>
      <c r="BZ710" s="826"/>
      <c r="CA710" s="826"/>
      <c r="CD710" s="805"/>
      <c r="CE710" s="805"/>
      <c r="CI710" s="814"/>
      <c r="CJ710" s="814"/>
      <c r="CK710" s="814"/>
      <c r="CL710" s="814"/>
      <c r="CM710" s="814"/>
      <c r="CN710" s="814"/>
      <c r="CO710" s="814"/>
      <c r="CP710" s="814"/>
      <c r="CQ710" s="814"/>
      <c r="CR710" s="814"/>
      <c r="CS710" s="814"/>
      <c r="CT710" s="814"/>
      <c r="CU710" s="814"/>
      <c r="CV710" s="814"/>
      <c r="CW710" s="814"/>
      <c r="CX710" s="815"/>
      <c r="DD710" s="807"/>
      <c r="DE710" s="807"/>
      <c r="DF710" s="807"/>
      <c r="DG710" s="807"/>
      <c r="DH710" s="809"/>
      <c r="DI710" s="809"/>
      <c r="DQ710" s="808"/>
      <c r="ED710" s="810"/>
      <c r="EE710" s="810"/>
      <c r="EF710" s="810"/>
      <c r="EG710" s="810"/>
      <c r="EH710" s="810"/>
      <c r="EI710" s="810"/>
      <c r="EJ710" s="810"/>
      <c r="EK710" s="810"/>
      <c r="EL710" s="810"/>
      <c r="EM710" s="810"/>
      <c r="EN710" s="742"/>
    </row>
    <row r="711" spans="2:144" ht="5.25" customHeight="1">
      <c r="B711" s="52"/>
      <c r="C711" s="52"/>
      <c r="D711" s="52"/>
      <c r="E711" s="52"/>
      <c r="F711" s="52"/>
      <c r="G711" s="53"/>
      <c r="H711" s="52"/>
      <c r="I711" s="53"/>
      <c r="J711" s="52"/>
      <c r="K711" s="52"/>
      <c r="L711" s="517"/>
      <c r="M711" s="851"/>
      <c r="N711" s="919"/>
      <c r="O711" s="799"/>
      <c r="P711" s="919"/>
      <c r="Q711" s="840"/>
      <c r="R711" s="802"/>
      <c r="S711" s="841"/>
      <c r="T711" s="804"/>
      <c r="V711" s="220"/>
      <c r="W711" s="220"/>
      <c r="Z711" s="220"/>
      <c r="AA711" s="220"/>
      <c r="AB711" s="220"/>
      <c r="AC711" s="220"/>
      <c r="AD711" s="220"/>
      <c r="AE711" s="220"/>
      <c r="AF711" s="220"/>
      <c r="AI711" s="220"/>
      <c r="AJ711" s="220"/>
      <c r="AK711" s="220"/>
      <c r="AL711" s="220"/>
      <c r="AM711" s="220"/>
      <c r="AN711" s="220"/>
      <c r="AO711" s="220"/>
      <c r="AR711" s="220"/>
      <c r="AS711" s="220"/>
      <c r="AT711" s="220"/>
      <c r="AU711" s="220"/>
      <c r="AV711" s="220"/>
      <c r="AW711" s="220"/>
      <c r="AZ711" s="220"/>
      <c r="BA711" s="220"/>
      <c r="BB711" s="220"/>
      <c r="BC711" s="220"/>
      <c r="BD711" s="220"/>
      <c r="BE711" s="220"/>
      <c r="BF711" s="220"/>
      <c r="BG711" s="220"/>
      <c r="BH711" s="220"/>
      <c r="BK711" s="812"/>
      <c r="BL711" s="812"/>
      <c r="BM711" s="812"/>
      <c r="BN711" s="812"/>
      <c r="BO711" s="812"/>
      <c r="BQ711" s="805"/>
      <c r="BR711" s="805"/>
      <c r="BS711" s="805"/>
      <c r="BT711" s="805"/>
      <c r="BV711" s="826"/>
      <c r="BW711" s="826"/>
      <c r="BX711" s="826"/>
      <c r="BY711" s="826"/>
      <c r="BZ711" s="826"/>
      <c r="CA711" s="826"/>
      <c r="CD711" s="805"/>
      <c r="CE711" s="805"/>
      <c r="CI711" s="814"/>
      <c r="CJ711" s="814"/>
      <c r="CK711" s="814"/>
      <c r="CL711" s="814"/>
      <c r="CM711" s="814"/>
      <c r="CN711" s="814"/>
      <c r="CO711" s="814"/>
      <c r="CP711" s="814"/>
      <c r="CQ711" s="814"/>
      <c r="CR711" s="814"/>
      <c r="CS711" s="814"/>
      <c r="CT711" s="814"/>
      <c r="CU711" s="814"/>
      <c r="CV711" s="814"/>
      <c r="CW711" s="814"/>
      <c r="CX711" s="815"/>
      <c r="DD711" s="807"/>
      <c r="DE711" s="807"/>
      <c r="DF711" s="807"/>
      <c r="DG711" s="807"/>
      <c r="DH711" s="809"/>
      <c r="DI711" s="809"/>
      <c r="DQ711" s="808"/>
      <c r="ED711" s="810"/>
      <c r="EE711" s="810"/>
      <c r="EF711" s="810"/>
      <c r="EG711" s="810"/>
      <c r="EH711" s="810"/>
      <c r="EI711" s="810"/>
      <c r="EJ711" s="810"/>
      <c r="EK711" s="810"/>
      <c r="EL711" s="810"/>
      <c r="EM711" s="810"/>
      <c r="EN711" s="742"/>
    </row>
    <row r="712" spans="2:144" ht="28.5" customHeight="1">
      <c r="B712" s="54">
        <v>901</v>
      </c>
      <c r="C712" s="55"/>
      <c r="D712" s="453" t="s">
        <v>177</v>
      </c>
      <c r="E712" s="57" t="s">
        <v>233</v>
      </c>
      <c r="F712" s="57" t="s">
        <v>232</v>
      </c>
      <c r="G712" s="58" t="s">
        <v>231</v>
      </c>
      <c r="H712" s="59" t="s">
        <v>234</v>
      </c>
      <c r="I712" s="60" t="s">
        <v>179</v>
      </c>
      <c r="J712" s="59" t="s">
        <v>235</v>
      </c>
      <c r="K712" s="59" t="s">
        <v>259</v>
      </c>
      <c r="L712" s="515"/>
      <c r="M712" s="816"/>
      <c r="N712" s="817"/>
      <c r="O712" s="818" t="s">
        <v>236</v>
      </c>
      <c r="P712" s="819"/>
      <c r="Q712" s="821" t="s">
        <v>237</v>
      </c>
      <c r="R712" s="821" t="s">
        <v>238</v>
      </c>
      <c r="S712" s="843" t="s">
        <v>239</v>
      </c>
      <c r="T712" s="823" t="s">
        <v>240</v>
      </c>
      <c r="V712" s="308"/>
      <c r="W712" s="308"/>
      <c r="Z712" s="309"/>
      <c r="AA712" s="309"/>
      <c r="AB712" s="309"/>
      <c r="AC712" s="309"/>
      <c r="AD712" s="309"/>
      <c r="AE712" s="309"/>
      <c r="AF712" s="309"/>
      <c r="AI712" s="309"/>
      <c r="AJ712" s="309"/>
      <c r="AK712" s="309"/>
      <c r="AL712" s="309"/>
      <c r="AM712" s="309"/>
      <c r="AN712" s="309"/>
      <c r="AO712" s="309"/>
      <c r="AR712" s="309"/>
      <c r="AS712" s="309"/>
      <c r="AT712" s="309"/>
      <c r="AU712" s="309"/>
      <c r="AV712" s="309"/>
      <c r="AW712" s="309"/>
      <c r="AZ712" s="309"/>
      <c r="BA712" s="309"/>
      <c r="BB712" s="309"/>
      <c r="BC712" s="309"/>
      <c r="BD712" s="309"/>
      <c r="BE712" s="309"/>
      <c r="BF712" s="309"/>
      <c r="BG712" s="309"/>
      <c r="BH712" s="309"/>
      <c r="BK712" s="831"/>
      <c r="BL712" s="831"/>
      <c r="BM712" s="831"/>
      <c r="BN712" s="831"/>
      <c r="BO712" s="831"/>
      <c r="BQ712" s="831"/>
      <c r="BR712" s="831"/>
      <c r="BS712" s="831"/>
      <c r="BT712" s="831"/>
      <c r="BV712" s="824"/>
      <c r="BW712" s="824"/>
      <c r="BX712" s="824"/>
      <c r="BY712" s="824"/>
      <c r="BZ712" s="824"/>
      <c r="CA712" s="824"/>
      <c r="CD712" s="824"/>
      <c r="CE712" s="824"/>
      <c r="CI712" s="825"/>
      <c r="CJ712" s="825"/>
      <c r="CK712" s="825"/>
      <c r="CL712" s="825"/>
      <c r="CM712" s="825"/>
      <c r="CN712" s="825"/>
      <c r="CO712" s="825"/>
      <c r="CP712" s="825"/>
      <c r="CQ712" s="825"/>
      <c r="CR712" s="825"/>
      <c r="CS712" s="825"/>
      <c r="CT712" s="825"/>
      <c r="CU712" s="825"/>
      <c r="CV712" s="825"/>
      <c r="CW712" s="825"/>
      <c r="CX712" s="825"/>
      <c r="DD712" s="825"/>
      <c r="DE712" s="825"/>
      <c r="DF712" s="825"/>
      <c r="DG712" s="825"/>
      <c r="DH712" s="827"/>
      <c r="DI712" s="827"/>
      <c r="DQ712" s="826"/>
      <c r="ED712" s="828"/>
      <c r="EE712" s="828"/>
      <c r="EF712" s="828"/>
      <c r="EG712" s="828"/>
      <c r="EH712" s="828"/>
      <c r="EI712" s="828"/>
      <c r="EJ712" s="828"/>
      <c r="EK712" s="828"/>
      <c r="EL712" s="828"/>
      <c r="EM712" s="828"/>
      <c r="EN712" s="742"/>
    </row>
    <row r="713" spans="2:144" ht="12" customHeight="1">
      <c r="B713" s="54"/>
      <c r="C713" s="55"/>
      <c r="D713" s="454" t="s">
        <v>178</v>
      </c>
      <c r="F713" s="57"/>
      <c r="G713" s="58"/>
      <c r="H713" s="59"/>
      <c r="I713" s="60"/>
      <c r="J713" s="59"/>
      <c r="K713" s="59"/>
      <c r="L713" s="515"/>
      <c r="M713" s="816"/>
      <c r="N713" s="775"/>
      <c r="O713" s="818"/>
      <c r="P713" s="819"/>
      <c r="Q713" s="821"/>
      <c r="R713" s="821"/>
      <c r="S713" s="843"/>
      <c r="T713" s="823"/>
      <c r="U713" s="49">
        <f aca="true" t="shared" si="152" ref="U713:U718">H713*M713</f>
        <v>0</v>
      </c>
      <c r="V713" s="308"/>
      <c r="W713" s="308"/>
      <c r="Z713" s="309"/>
      <c r="AA713" s="309"/>
      <c r="AB713" s="309"/>
      <c r="AC713" s="309"/>
      <c r="AD713" s="309"/>
      <c r="AE713" s="309"/>
      <c r="AF713" s="309"/>
      <c r="AI713" s="309"/>
      <c r="AJ713" s="309"/>
      <c r="AK713" s="309"/>
      <c r="AL713" s="309"/>
      <c r="AM713" s="309"/>
      <c r="AN713" s="309"/>
      <c r="AO713" s="309"/>
      <c r="AR713" s="309"/>
      <c r="AS713" s="309"/>
      <c r="AT713" s="309"/>
      <c r="AU713" s="309"/>
      <c r="AV713" s="309"/>
      <c r="AW713" s="309"/>
      <c r="AZ713" s="309"/>
      <c r="BA713" s="309"/>
      <c r="BB713" s="309"/>
      <c r="BC713" s="309"/>
      <c r="BD713" s="309"/>
      <c r="BE713" s="309"/>
      <c r="BF713" s="309"/>
      <c r="BG713" s="309"/>
      <c r="BH713" s="309"/>
      <c r="BK713" s="831"/>
      <c r="BL713" s="831"/>
      <c r="BM713" s="831"/>
      <c r="BN713" s="831"/>
      <c r="BO713" s="831"/>
      <c r="BQ713" s="831"/>
      <c r="BR713" s="831"/>
      <c r="BS713" s="831"/>
      <c r="BT713" s="831"/>
      <c r="BV713" s="824"/>
      <c r="BW713" s="824"/>
      <c r="BX713" s="824"/>
      <c r="BY713" s="824"/>
      <c r="BZ713" s="824"/>
      <c r="CA713" s="824"/>
      <c r="CD713" s="824"/>
      <c r="CE713" s="824"/>
      <c r="CI713" s="825"/>
      <c r="CJ713" s="825"/>
      <c r="CK713" s="825"/>
      <c r="CL713" s="825"/>
      <c r="CM713" s="825"/>
      <c r="CN713" s="825"/>
      <c r="CO713" s="825"/>
      <c r="CP713" s="825"/>
      <c r="CQ713" s="825"/>
      <c r="CR713" s="825"/>
      <c r="CS713" s="825"/>
      <c r="CT713" s="825"/>
      <c r="CU713" s="825"/>
      <c r="CV713" s="825"/>
      <c r="CW713" s="825"/>
      <c r="CX713" s="825"/>
      <c r="DD713" s="825"/>
      <c r="DE713" s="825"/>
      <c r="DF713" s="825"/>
      <c r="DG713" s="825"/>
      <c r="DH713" s="827"/>
      <c r="DI713" s="827"/>
      <c r="DQ713" s="826"/>
      <c r="ED713" s="828"/>
      <c r="EE713" s="828"/>
      <c r="EF713" s="828"/>
      <c r="EG713" s="828"/>
      <c r="EH713" s="828"/>
      <c r="EI713" s="828"/>
      <c r="EJ713" s="828"/>
      <c r="EK713" s="828"/>
      <c r="EL713" s="828"/>
      <c r="EM713" s="828"/>
      <c r="EN713" s="742"/>
    </row>
    <row r="714" spans="2:144" ht="12" customHeight="1">
      <c r="B714" s="63" t="s">
        <v>653</v>
      </c>
      <c r="C714" s="64"/>
      <c r="D714" s="41" t="s">
        <v>801</v>
      </c>
      <c r="E714" s="3"/>
      <c r="F714" s="43">
        <f>1.32-(2*0.33)</f>
        <v>0.66</v>
      </c>
      <c r="G714" s="44">
        <v>2.5</v>
      </c>
      <c r="H714" s="45">
        <v>37</v>
      </c>
      <c r="I714" s="46">
        <f>F714*G714</f>
        <v>1.6500000000000001</v>
      </c>
      <c r="J714" s="47">
        <f>K714/I714</f>
        <v>32.72727272727273</v>
      </c>
      <c r="K714" s="796">
        <v>54</v>
      </c>
      <c r="L714" s="514"/>
      <c r="M714" s="797"/>
      <c r="N714" s="798" t="s">
        <v>180</v>
      </c>
      <c r="O714" s="799">
        <f>I714*M714</f>
        <v>0</v>
      </c>
      <c r="P714" s="800" t="s">
        <v>445</v>
      </c>
      <c r="Q714" s="840">
        <f>ROUNDUP((S714*(euro)),-2)</f>
        <v>0</v>
      </c>
      <c r="R714" s="802">
        <f>Q714*(1.25)</f>
        <v>0</v>
      </c>
      <c r="S714" s="841">
        <f>ROUNDUP((J714*M714),0)</f>
        <v>0</v>
      </c>
      <c r="T714" s="804">
        <f>ROUNDUP((S714*1.25),0)</f>
        <v>0</v>
      </c>
      <c r="U714" s="49">
        <f t="shared" si="152"/>
        <v>0</v>
      </c>
      <c r="V714" s="219"/>
      <c r="W714" s="219"/>
      <c r="Z714" s="188"/>
      <c r="AA714" s="188"/>
      <c r="AB714" s="188"/>
      <c r="AC714" s="188"/>
      <c r="AD714" s="188"/>
      <c r="AE714" s="188"/>
      <c r="AF714" s="188"/>
      <c r="AI714" s="187"/>
      <c r="AJ714" s="187"/>
      <c r="AK714" s="187"/>
      <c r="AL714" s="187"/>
      <c r="AM714" s="187"/>
      <c r="AN714" s="187"/>
      <c r="AO714" s="187"/>
      <c r="AR714" s="189"/>
      <c r="AS714" s="189"/>
      <c r="AT714" s="189"/>
      <c r="AU714" s="189"/>
      <c r="AV714" s="189"/>
      <c r="AW714" s="189"/>
      <c r="AZ714" s="856"/>
      <c r="BA714" s="856"/>
      <c r="BB714" s="856"/>
      <c r="BC714" s="856"/>
      <c r="BD714" s="856"/>
      <c r="BE714" s="856"/>
      <c r="BF714" s="856"/>
      <c r="BG714" s="856"/>
      <c r="BH714" s="856"/>
      <c r="BK714" s="812"/>
      <c r="BL714" s="812"/>
      <c r="BM714" s="812"/>
      <c r="BN714" s="812"/>
      <c r="BO714" s="812"/>
      <c r="BQ714" s="813"/>
      <c r="BR714" s="813"/>
      <c r="BS714" s="813"/>
      <c r="BT714" s="813"/>
      <c r="BV714" s="806"/>
      <c r="BW714" s="806"/>
      <c r="BX714" s="806"/>
      <c r="BY714" s="806"/>
      <c r="BZ714" s="806"/>
      <c r="CA714" s="806"/>
      <c r="CD714" s="852"/>
      <c r="CE714" s="852"/>
      <c r="CI714" s="814"/>
      <c r="CJ714" s="814"/>
      <c r="CK714" s="814"/>
      <c r="CL714" s="814"/>
      <c r="CM714" s="814"/>
      <c r="CN714" s="814"/>
      <c r="CO714" s="814"/>
      <c r="CP714" s="814"/>
      <c r="CQ714" s="814"/>
      <c r="CR714" s="814"/>
      <c r="CS714" s="814"/>
      <c r="CT714" s="814"/>
      <c r="CU714" s="814"/>
      <c r="CV714" s="814"/>
      <c r="CW714" s="814"/>
      <c r="CX714" s="815"/>
      <c r="DD714" s="807"/>
      <c r="DE714" s="807"/>
      <c r="DF714" s="807"/>
      <c r="DG714" s="807"/>
      <c r="DH714" s="809"/>
      <c r="DI714" s="809"/>
      <c r="DQ714" s="808"/>
      <c r="ED714" s="810"/>
      <c r="EE714" s="810"/>
      <c r="EF714" s="810"/>
      <c r="EG714" s="810"/>
      <c r="EH714" s="810"/>
      <c r="EI714" s="810"/>
      <c r="EJ714" s="810"/>
      <c r="EK714" s="810"/>
      <c r="EL714" s="810"/>
      <c r="EM714" s="810"/>
      <c r="EN714" s="742"/>
    </row>
    <row r="715" spans="3:144" ht="12" customHeight="1">
      <c r="C715" s="68"/>
      <c r="D715" s="41"/>
      <c r="E715" s="69"/>
      <c r="F715" s="70"/>
      <c r="G715" s="71"/>
      <c r="H715" s="72"/>
      <c r="I715" s="512"/>
      <c r="J715" s="736" t="s">
        <v>720</v>
      </c>
      <c r="K715" s="512"/>
      <c r="L715" s="519"/>
      <c r="M715" s="902"/>
      <c r="N715" s="890"/>
      <c r="O715" s="1090">
        <f>SUM(O714)</f>
        <v>0</v>
      </c>
      <c r="P715" s="800"/>
      <c r="Q715" s="880"/>
      <c r="R715" s="881"/>
      <c r="S715" s="882"/>
      <c r="T715" s="883"/>
      <c r="U715" s="49">
        <f t="shared" si="152"/>
        <v>0</v>
      </c>
      <c r="V715" s="279"/>
      <c r="W715" s="279"/>
      <c r="Z715" s="321"/>
      <c r="AA715" s="321"/>
      <c r="AB715" s="321"/>
      <c r="AC715" s="321"/>
      <c r="AD715" s="321"/>
      <c r="AE715" s="280"/>
      <c r="AF715" s="280"/>
      <c r="AI715" s="280"/>
      <c r="AJ715" s="280"/>
      <c r="AK715" s="280"/>
      <c r="AL715" s="280"/>
      <c r="AM715" s="280"/>
      <c r="AN715" s="281"/>
      <c r="AO715" s="281"/>
      <c r="AR715" s="281"/>
      <c r="AS715" s="281"/>
      <c r="AT715" s="281"/>
      <c r="AU715" s="281"/>
      <c r="AV715" s="281"/>
      <c r="AW715" s="281"/>
      <c r="AZ715" s="281"/>
      <c r="BA715" s="281"/>
      <c r="BB715" s="281"/>
      <c r="BC715" s="281"/>
      <c r="BD715" s="281"/>
      <c r="BE715" s="281"/>
      <c r="BF715" s="281"/>
      <c r="BG715" s="281"/>
      <c r="BH715" s="281"/>
      <c r="BK715" s="815"/>
      <c r="BL715" s="815"/>
      <c r="BM715" s="815"/>
      <c r="BN715" s="815"/>
      <c r="BO715" s="815"/>
      <c r="BQ715" s="884"/>
      <c r="BR715" s="884"/>
      <c r="BS715" s="884"/>
      <c r="BT715" s="826"/>
      <c r="BV715" s="742"/>
      <c r="BW715" s="742"/>
      <c r="BX715" s="742"/>
      <c r="BY715" s="742"/>
      <c r="BZ715" s="805"/>
      <c r="CA715" s="805"/>
      <c r="CD715" s="805"/>
      <c r="CE715" s="645"/>
      <c r="CI715" s="885"/>
      <c r="CJ715" s="885"/>
      <c r="CK715" s="885"/>
      <c r="CL715" s="885"/>
      <c r="CM715" s="885"/>
      <c r="CN715" s="885"/>
      <c r="CO715" s="885"/>
      <c r="CP715" s="885"/>
      <c r="CQ715" s="885"/>
      <c r="CR715" s="885"/>
      <c r="CS715" s="885"/>
      <c r="CT715" s="885"/>
      <c r="CU715" s="885"/>
      <c r="CV715" s="885"/>
      <c r="CW715" s="885"/>
      <c r="CX715" s="815"/>
      <c r="DD715" s="886"/>
      <c r="DE715" s="887"/>
      <c r="DF715" s="887"/>
      <c r="DG715" s="887"/>
      <c r="DH715" s="888"/>
      <c r="DI715" s="889"/>
      <c r="DQ715" s="808"/>
      <c r="ED715" s="889"/>
      <c r="EE715" s="889"/>
      <c r="EF715" s="889"/>
      <c r="EG715" s="889"/>
      <c r="EH715" s="889"/>
      <c r="EI715" s="889"/>
      <c r="EJ715" s="889"/>
      <c r="EK715" s="887"/>
      <c r="EL715" s="887"/>
      <c r="EM715" s="887"/>
      <c r="EN715" s="742"/>
    </row>
    <row r="716" spans="4:144" ht="12" customHeight="1">
      <c r="D716" s="65"/>
      <c r="E716" s="65"/>
      <c r="F716" s="65"/>
      <c r="G716" s="76"/>
      <c r="H716" s="65"/>
      <c r="I716" s="76"/>
      <c r="J716" s="65"/>
      <c r="K716" s="65"/>
      <c r="L716" s="519"/>
      <c r="M716" s="902"/>
      <c r="N716" s="890"/>
      <c r="O716" s="879"/>
      <c r="P716" s="800"/>
      <c r="Q716" s="880"/>
      <c r="R716" s="881"/>
      <c r="S716" s="882"/>
      <c r="T716" s="883"/>
      <c r="U716" s="49">
        <f t="shared" si="152"/>
        <v>0</v>
      </c>
      <c r="V716" s="325"/>
      <c r="W716" s="325"/>
      <c r="Z716" s="325"/>
      <c r="AA716" s="325"/>
      <c r="AB716" s="325"/>
      <c r="AC716" s="325"/>
      <c r="AD716" s="325"/>
      <c r="AE716" s="325"/>
      <c r="AF716" s="325"/>
      <c r="AI716" s="325"/>
      <c r="AJ716" s="325"/>
      <c r="AK716" s="325"/>
      <c r="AL716" s="325"/>
      <c r="AM716" s="325"/>
      <c r="AN716" s="325"/>
      <c r="AO716" s="325"/>
      <c r="AR716" s="325"/>
      <c r="AS716" s="325"/>
      <c r="AT716" s="325"/>
      <c r="AU716" s="325"/>
      <c r="AV716" s="325"/>
      <c r="AW716" s="325"/>
      <c r="AZ716" s="325"/>
      <c r="BA716" s="325"/>
      <c r="BB716" s="325"/>
      <c r="BC716" s="325"/>
      <c r="BD716" s="325"/>
      <c r="BE716" s="325"/>
      <c r="BF716" s="325"/>
      <c r="BG716" s="325"/>
      <c r="BH716" s="325"/>
      <c r="BK716" s="815"/>
      <c r="BL716" s="815"/>
      <c r="BM716" s="815"/>
      <c r="BN716" s="815"/>
      <c r="BO716" s="815"/>
      <c r="BQ716" s="884"/>
      <c r="BR716" s="884"/>
      <c r="BS716" s="884"/>
      <c r="BT716" s="826"/>
      <c r="BV716" s="742"/>
      <c r="BW716" s="742"/>
      <c r="BX716" s="742"/>
      <c r="BY716" s="742"/>
      <c r="BZ716" s="805"/>
      <c r="CA716" s="805"/>
      <c r="CD716" s="805"/>
      <c r="CE716" s="645"/>
      <c r="CI716" s="885"/>
      <c r="CJ716" s="885"/>
      <c r="CK716" s="885"/>
      <c r="CL716" s="885"/>
      <c r="CM716" s="885"/>
      <c r="CN716" s="885"/>
      <c r="CO716" s="885"/>
      <c r="CP716" s="885"/>
      <c r="CQ716" s="885"/>
      <c r="CR716" s="885"/>
      <c r="CS716" s="885"/>
      <c r="CT716" s="885"/>
      <c r="CU716" s="885"/>
      <c r="CV716" s="885"/>
      <c r="CW716" s="885"/>
      <c r="CX716" s="815"/>
      <c r="DD716" s="886"/>
      <c r="DE716" s="887"/>
      <c r="DF716" s="887"/>
      <c r="DG716" s="887"/>
      <c r="DH716" s="888"/>
      <c r="DI716" s="889"/>
      <c r="DQ716" s="808"/>
      <c r="ED716" s="889"/>
      <c r="EE716" s="889"/>
      <c r="EF716" s="889"/>
      <c r="EG716" s="889"/>
      <c r="EH716" s="889"/>
      <c r="EI716" s="889"/>
      <c r="EJ716" s="889"/>
      <c r="EK716" s="887"/>
      <c r="EL716" s="887"/>
      <c r="EM716" s="887"/>
      <c r="EN716" s="742"/>
    </row>
    <row r="717" spans="3:144" ht="12" customHeight="1">
      <c r="C717" s="68"/>
      <c r="D717" s="41"/>
      <c r="E717" s="69"/>
      <c r="F717" s="70"/>
      <c r="G717" s="71"/>
      <c r="H717" s="72"/>
      <c r="I717" s="73"/>
      <c r="J717" s="74"/>
      <c r="K717" s="74"/>
      <c r="L717" s="519"/>
      <c r="M717" s="902"/>
      <c r="N717" s="890"/>
      <c r="O717" s="879"/>
      <c r="P717" s="800"/>
      <c r="Q717" s="880"/>
      <c r="R717" s="881"/>
      <c r="S717" s="882"/>
      <c r="T717" s="883"/>
      <c r="U717" s="49">
        <f t="shared" si="152"/>
        <v>0</v>
      </c>
      <c r="V717" s="279"/>
      <c r="W717" s="279"/>
      <c r="Z717" s="321"/>
      <c r="AA717" s="321"/>
      <c r="AB717" s="321"/>
      <c r="AC717" s="321"/>
      <c r="AD717" s="321"/>
      <c r="AE717" s="280"/>
      <c r="AF717" s="280"/>
      <c r="AI717" s="280"/>
      <c r="AJ717" s="280"/>
      <c r="AK717" s="280"/>
      <c r="AL717" s="280"/>
      <c r="AM717" s="280"/>
      <c r="AN717" s="281"/>
      <c r="AO717" s="281"/>
      <c r="AR717" s="281"/>
      <c r="AS717" s="281"/>
      <c r="AT717" s="281"/>
      <c r="AU717" s="281"/>
      <c r="AV717" s="281"/>
      <c r="AW717" s="281"/>
      <c r="AZ717" s="281"/>
      <c r="BA717" s="281"/>
      <c r="BB717" s="281"/>
      <c r="BC717" s="281"/>
      <c r="BD717" s="281"/>
      <c r="BE717" s="281"/>
      <c r="BF717" s="281"/>
      <c r="BG717" s="281"/>
      <c r="BH717" s="281"/>
      <c r="BK717" s="815"/>
      <c r="BL717" s="815"/>
      <c r="BM717" s="815"/>
      <c r="BN717" s="815"/>
      <c r="BO717" s="815"/>
      <c r="BQ717" s="884"/>
      <c r="BR717" s="884"/>
      <c r="BS717" s="884"/>
      <c r="BT717" s="826"/>
      <c r="BV717" s="742"/>
      <c r="BW717" s="742"/>
      <c r="BX717" s="742"/>
      <c r="BY717" s="742"/>
      <c r="BZ717" s="805"/>
      <c r="CA717" s="805"/>
      <c r="CD717" s="805"/>
      <c r="CE717" s="645"/>
      <c r="CI717" s="885"/>
      <c r="CJ717" s="885"/>
      <c r="CK717" s="885"/>
      <c r="CL717" s="885"/>
      <c r="CM717" s="885"/>
      <c r="CN717" s="885"/>
      <c r="CO717" s="885"/>
      <c r="CP717" s="885"/>
      <c r="CQ717" s="885"/>
      <c r="CR717" s="885"/>
      <c r="CS717" s="885"/>
      <c r="CT717" s="885"/>
      <c r="CU717" s="885"/>
      <c r="CV717" s="885"/>
      <c r="CW717" s="885"/>
      <c r="CX717" s="815"/>
      <c r="DD717" s="886"/>
      <c r="DE717" s="887"/>
      <c r="DF717" s="887"/>
      <c r="DG717" s="887"/>
      <c r="DH717" s="888"/>
      <c r="DI717" s="889"/>
      <c r="DQ717" s="808"/>
      <c r="ED717" s="889"/>
      <c r="EE717" s="889"/>
      <c r="EF717" s="889"/>
      <c r="EG717" s="889"/>
      <c r="EH717" s="889"/>
      <c r="EI717" s="889"/>
      <c r="EJ717" s="889"/>
      <c r="EK717" s="887"/>
      <c r="EL717" s="887"/>
      <c r="EM717" s="887"/>
      <c r="EN717" s="742"/>
    </row>
    <row r="718" spans="2:144" ht="24" customHeight="1">
      <c r="B718" s="217">
        <v>931</v>
      </c>
      <c r="D718" s="456" t="s">
        <v>467</v>
      </c>
      <c r="E718" s="77"/>
      <c r="F718" s="77"/>
      <c r="G718" s="78"/>
      <c r="H718" s="77"/>
      <c r="I718" s="78"/>
      <c r="J718" s="77"/>
      <c r="K718" s="77"/>
      <c r="L718" s="519"/>
      <c r="M718" s="902"/>
      <c r="N718" s="906"/>
      <c r="O718" s="879"/>
      <c r="P718" s="848"/>
      <c r="Q718" s="880"/>
      <c r="R718" s="881"/>
      <c r="S718" s="882"/>
      <c r="T718" s="883"/>
      <c r="U718" s="49">
        <f t="shared" si="152"/>
        <v>0</v>
      </c>
      <c r="V718" s="302"/>
      <c r="W718" s="302"/>
      <c r="Z718" s="302"/>
      <c r="AA718" s="302"/>
      <c r="AB718" s="302"/>
      <c r="AC718" s="302"/>
      <c r="AD718" s="302"/>
      <c r="AE718" s="302"/>
      <c r="AF718" s="302"/>
      <c r="AI718" s="302"/>
      <c r="AJ718" s="302"/>
      <c r="AK718" s="302"/>
      <c r="AL718" s="302"/>
      <c r="AM718" s="302"/>
      <c r="AN718" s="302"/>
      <c r="AO718" s="302"/>
      <c r="AR718" s="302"/>
      <c r="AS718" s="302"/>
      <c r="AT718" s="302"/>
      <c r="AU718" s="302"/>
      <c r="AV718" s="302"/>
      <c r="AW718" s="302"/>
      <c r="AZ718" s="302"/>
      <c r="BA718" s="302"/>
      <c r="BB718" s="302"/>
      <c r="BC718" s="302"/>
      <c r="BD718" s="302"/>
      <c r="BE718" s="302"/>
      <c r="BF718" s="302"/>
      <c r="BG718" s="302"/>
      <c r="BH718" s="302"/>
      <c r="BK718" s="815"/>
      <c r="BL718" s="815"/>
      <c r="BM718" s="815"/>
      <c r="BN718" s="815"/>
      <c r="BO718" s="815"/>
      <c r="BQ718" s="907"/>
      <c r="BR718" s="907"/>
      <c r="BS718" s="907"/>
      <c r="BT718" s="824"/>
      <c r="BV718" s="742"/>
      <c r="BW718" s="742"/>
      <c r="BX718" s="742"/>
      <c r="BY718" s="742"/>
      <c r="BZ718" s="852"/>
      <c r="CA718" s="852"/>
      <c r="CD718" s="852"/>
      <c r="CE718" s="647"/>
      <c r="CI718" s="885"/>
      <c r="CJ718" s="885"/>
      <c r="CK718" s="885"/>
      <c r="CL718" s="885"/>
      <c r="CM718" s="885"/>
      <c r="CN718" s="885"/>
      <c r="CO718" s="885"/>
      <c r="CP718" s="885"/>
      <c r="CQ718" s="885"/>
      <c r="CR718" s="885"/>
      <c r="CS718" s="885"/>
      <c r="CT718" s="885"/>
      <c r="CU718" s="885"/>
      <c r="CV718" s="885"/>
      <c r="CW718" s="885"/>
      <c r="CX718" s="815"/>
      <c r="DD718" s="886"/>
      <c r="DE718" s="887"/>
      <c r="DF718" s="887"/>
      <c r="DG718" s="887"/>
      <c r="DH718" s="888"/>
      <c r="DI718" s="889"/>
      <c r="DQ718" s="808"/>
      <c r="ED718" s="889"/>
      <c r="EE718" s="889"/>
      <c r="EF718" s="889"/>
      <c r="EG718" s="889"/>
      <c r="EH718" s="889"/>
      <c r="EI718" s="889"/>
      <c r="EJ718" s="889"/>
      <c r="EK718" s="887"/>
      <c r="EL718" s="887"/>
      <c r="EM718" s="887"/>
      <c r="EN718" s="742"/>
    </row>
    <row r="719" spans="3:144" ht="12" customHeight="1">
      <c r="C719" s="457" t="s">
        <v>469</v>
      </c>
      <c r="D719" s="457"/>
      <c r="E719" s="57" t="s">
        <v>233</v>
      </c>
      <c r="F719" s="57" t="s">
        <v>232</v>
      </c>
      <c r="G719" s="58" t="s">
        <v>231</v>
      </c>
      <c r="H719" s="59" t="s">
        <v>234</v>
      </c>
      <c r="I719" s="60" t="s">
        <v>179</v>
      </c>
      <c r="J719" s="59" t="s">
        <v>423</v>
      </c>
      <c r="K719" s="59" t="s">
        <v>648</v>
      </c>
      <c r="L719" s="515"/>
      <c r="M719" s="816"/>
      <c r="N719" s="817"/>
      <c r="O719" s="818" t="s">
        <v>236</v>
      </c>
      <c r="P719" s="818"/>
      <c r="Q719" s="821" t="s">
        <v>237</v>
      </c>
      <c r="R719" s="821" t="s">
        <v>238</v>
      </c>
      <c r="S719" s="843" t="s">
        <v>239</v>
      </c>
      <c r="T719" s="823" t="s">
        <v>240</v>
      </c>
      <c r="V719" s="308"/>
      <c r="W719" s="308"/>
      <c r="Z719" s="309"/>
      <c r="AA719" s="309"/>
      <c r="AB719" s="309"/>
      <c r="AC719" s="309"/>
      <c r="AD719" s="309"/>
      <c r="AE719" s="309"/>
      <c r="AF719" s="309"/>
      <c r="AI719" s="309"/>
      <c r="AJ719" s="309"/>
      <c r="AK719" s="309"/>
      <c r="AL719" s="309"/>
      <c r="AM719" s="309"/>
      <c r="AN719" s="309"/>
      <c r="AO719" s="309"/>
      <c r="AR719" s="309"/>
      <c r="AS719" s="309"/>
      <c r="AT719" s="309"/>
      <c r="AU719" s="309"/>
      <c r="AV719" s="309"/>
      <c r="AW719" s="309"/>
      <c r="AZ719" s="309"/>
      <c r="BA719" s="309"/>
      <c r="BB719" s="309"/>
      <c r="BC719" s="309"/>
      <c r="BD719" s="309"/>
      <c r="BE719" s="309"/>
      <c r="BF719" s="309"/>
      <c r="BG719" s="309"/>
      <c r="BH719" s="309"/>
      <c r="BK719" s="831"/>
      <c r="BL719" s="831"/>
      <c r="BM719" s="831"/>
      <c r="BN719" s="831"/>
      <c r="BO719" s="831"/>
      <c r="BQ719" s="831"/>
      <c r="BR719" s="831"/>
      <c r="BS719" s="831"/>
      <c r="BT719" s="831"/>
      <c r="BV719" s="913"/>
      <c r="BW719" s="913"/>
      <c r="BX719" s="913"/>
      <c r="BY719" s="913"/>
      <c r="BZ719" s="913"/>
      <c r="CA719" s="913"/>
      <c r="CD719" s="913"/>
      <c r="CE719" s="913"/>
      <c r="CI719" s="825"/>
      <c r="CJ719" s="825"/>
      <c r="CK719" s="825"/>
      <c r="CL719" s="825"/>
      <c r="CM719" s="825"/>
      <c r="CN719" s="825"/>
      <c r="CO719" s="825"/>
      <c r="CP719" s="825"/>
      <c r="CQ719" s="825"/>
      <c r="CR719" s="825"/>
      <c r="CS719" s="825"/>
      <c r="CT719" s="825"/>
      <c r="CU719" s="825"/>
      <c r="CV719" s="825"/>
      <c r="CW719" s="825"/>
      <c r="CX719" s="825"/>
      <c r="DD719" s="825"/>
      <c r="DE719" s="825"/>
      <c r="DF719" s="825"/>
      <c r="DG719" s="825"/>
      <c r="DH719" s="827"/>
      <c r="DI719" s="827"/>
      <c r="DQ719" s="826"/>
      <c r="ED719" s="828"/>
      <c r="EE719" s="828"/>
      <c r="EF719" s="828"/>
      <c r="EG719" s="828"/>
      <c r="EH719" s="828"/>
      <c r="EI719" s="828"/>
      <c r="EJ719" s="828"/>
      <c r="EK719" s="828"/>
      <c r="EL719" s="828"/>
      <c r="EM719" s="828"/>
      <c r="EN719" s="742"/>
    </row>
    <row r="720" spans="2:144" ht="12" customHeight="1">
      <c r="B720" s="63" t="s">
        <v>653</v>
      </c>
      <c r="C720" s="64"/>
      <c r="D720" s="65" t="s">
        <v>466</v>
      </c>
      <c r="E720" s="42"/>
      <c r="F720" s="66"/>
      <c r="G720" s="44"/>
      <c r="H720" s="45"/>
      <c r="I720" s="46"/>
      <c r="J720" s="47"/>
      <c r="K720" s="855"/>
      <c r="L720" s="514"/>
      <c r="M720" s="797"/>
      <c r="N720" s="798" t="s">
        <v>180</v>
      </c>
      <c r="O720" s="799">
        <f>I720*M720</f>
        <v>0</v>
      </c>
      <c r="P720" s="848" t="s">
        <v>449</v>
      </c>
      <c r="Q720" s="844">
        <f>ROUNDUP((S720*(euro)),-2)</f>
        <v>0</v>
      </c>
      <c r="R720" s="845">
        <f>Q720*(1.25)</f>
        <v>0</v>
      </c>
      <c r="S720" s="846">
        <f>ROUNDUP((K720*M720),0)</f>
        <v>0</v>
      </c>
      <c r="T720" s="847">
        <f>ROUNDUP((S720*1.25),0)</f>
        <v>0</v>
      </c>
      <c r="U720" s="49">
        <f>H720*M720</f>
        <v>0</v>
      </c>
      <c r="V720" s="219"/>
      <c r="W720" s="219"/>
      <c r="Z720" s="188"/>
      <c r="AA720" s="188"/>
      <c r="AB720" s="188"/>
      <c r="AC720" s="188"/>
      <c r="AD720" s="188"/>
      <c r="AE720" s="188"/>
      <c r="AF720" s="188"/>
      <c r="AI720" s="187"/>
      <c r="AJ720" s="187"/>
      <c r="AK720" s="187"/>
      <c r="AL720" s="187"/>
      <c r="AM720" s="187"/>
      <c r="AN720" s="187"/>
      <c r="AO720" s="187"/>
      <c r="AR720" s="189"/>
      <c r="AS720" s="189"/>
      <c r="AT720" s="189"/>
      <c r="AU720" s="189"/>
      <c r="AV720" s="189"/>
      <c r="AW720" s="189"/>
      <c r="AZ720" s="856"/>
      <c r="BA720" s="856"/>
      <c r="BB720" s="856"/>
      <c r="BC720" s="856"/>
      <c r="BD720" s="856"/>
      <c r="BE720" s="856"/>
      <c r="BF720" s="856"/>
      <c r="BG720" s="856"/>
      <c r="BH720" s="856"/>
      <c r="BK720" s="812"/>
      <c r="BL720" s="812"/>
      <c r="BM720" s="812"/>
      <c r="BN720" s="812"/>
      <c r="BO720" s="812"/>
      <c r="BQ720" s="813"/>
      <c r="BR720" s="813"/>
      <c r="BS720" s="813"/>
      <c r="BT720" s="813"/>
      <c r="BV720" s="806"/>
      <c r="BW720" s="806"/>
      <c r="BX720" s="806"/>
      <c r="BY720" s="806"/>
      <c r="BZ720" s="806"/>
      <c r="CA720" s="806"/>
      <c r="CD720" s="852"/>
      <c r="CE720" s="852"/>
      <c r="CI720" s="814"/>
      <c r="CJ720" s="814"/>
      <c r="CK720" s="814"/>
      <c r="CL720" s="814"/>
      <c r="CM720" s="814"/>
      <c r="CN720" s="814"/>
      <c r="CO720" s="814"/>
      <c r="CP720" s="814"/>
      <c r="CQ720" s="814"/>
      <c r="CR720" s="814"/>
      <c r="CS720" s="814"/>
      <c r="CT720" s="814"/>
      <c r="CU720" s="814"/>
      <c r="CV720" s="814"/>
      <c r="CW720" s="814"/>
      <c r="CX720" s="815"/>
      <c r="DD720" s="807"/>
      <c r="DE720" s="807"/>
      <c r="DF720" s="807"/>
      <c r="DG720" s="807"/>
      <c r="DH720" s="809"/>
      <c r="DI720" s="809"/>
      <c r="DQ720" s="808"/>
      <c r="ED720" s="810"/>
      <c r="EE720" s="810"/>
      <c r="EF720" s="810"/>
      <c r="EG720" s="810"/>
      <c r="EH720" s="810"/>
      <c r="EI720" s="810"/>
      <c r="EJ720" s="810"/>
      <c r="EK720" s="810"/>
      <c r="EL720" s="810"/>
      <c r="EM720" s="810"/>
      <c r="EN720" s="742"/>
    </row>
    <row r="721" spans="4:144" ht="12" customHeight="1">
      <c r="D721" s="65"/>
      <c r="E721" s="65"/>
      <c r="F721" s="65"/>
      <c r="G721" s="76"/>
      <c r="H721" s="65"/>
      <c r="I721" s="512"/>
      <c r="J721" s="736" t="s">
        <v>720</v>
      </c>
      <c r="K721" s="512"/>
      <c r="L721" s="519"/>
      <c r="M721" s="902"/>
      <c r="N721" s="890"/>
      <c r="O721" s="1090">
        <f>SUM(O720)</f>
        <v>0</v>
      </c>
      <c r="P721" s="800"/>
      <c r="Q721" s="880"/>
      <c r="R721" s="881"/>
      <c r="S721" s="882"/>
      <c r="T721" s="883"/>
      <c r="U721" s="49">
        <f>H721*M721</f>
        <v>0</v>
      </c>
      <c r="V721" s="325"/>
      <c r="W721" s="325"/>
      <c r="Z721" s="325"/>
      <c r="AA721" s="325"/>
      <c r="AB721" s="325"/>
      <c r="AC721" s="325"/>
      <c r="AD721" s="325"/>
      <c r="AE721" s="325"/>
      <c r="AF721" s="325"/>
      <c r="AI721" s="325"/>
      <c r="AJ721" s="325"/>
      <c r="AK721" s="325"/>
      <c r="AL721" s="325"/>
      <c r="AM721" s="325"/>
      <c r="AN721" s="325"/>
      <c r="AO721" s="325"/>
      <c r="AR721" s="325"/>
      <c r="AS721" s="325"/>
      <c r="AT721" s="325"/>
      <c r="AU721" s="325"/>
      <c r="AV721" s="325"/>
      <c r="AW721" s="325"/>
      <c r="AZ721" s="325"/>
      <c r="BA721" s="325"/>
      <c r="BB721" s="325"/>
      <c r="BC721" s="325"/>
      <c r="BD721" s="325"/>
      <c r="BE721" s="325"/>
      <c r="BF721" s="325"/>
      <c r="BG721" s="325"/>
      <c r="BH721" s="325"/>
      <c r="BK721" s="815"/>
      <c r="BL721" s="815"/>
      <c r="BM721" s="815"/>
      <c r="BN721" s="815"/>
      <c r="BO721" s="815"/>
      <c r="BQ721" s="884"/>
      <c r="BR721" s="884"/>
      <c r="BS721" s="884"/>
      <c r="BT721" s="826"/>
      <c r="BV721" s="742"/>
      <c r="BW721" s="742"/>
      <c r="BX721" s="742"/>
      <c r="BY721" s="742"/>
      <c r="BZ721" s="805"/>
      <c r="CA721" s="805"/>
      <c r="CD721" s="805"/>
      <c r="CE721" s="645"/>
      <c r="CI721" s="885"/>
      <c r="CJ721" s="885"/>
      <c r="CK721" s="885"/>
      <c r="CL721" s="885"/>
      <c r="CM721" s="885"/>
      <c r="CN721" s="885"/>
      <c r="CO721" s="885"/>
      <c r="CP721" s="885"/>
      <c r="CQ721" s="885"/>
      <c r="CR721" s="885"/>
      <c r="CS721" s="885"/>
      <c r="CT721" s="885"/>
      <c r="CU721" s="885"/>
      <c r="CV721" s="885"/>
      <c r="CW721" s="885"/>
      <c r="CX721" s="815"/>
      <c r="DD721" s="886"/>
      <c r="DE721" s="887"/>
      <c r="DF721" s="887"/>
      <c r="DG721" s="887"/>
      <c r="DH721" s="888"/>
      <c r="DI721" s="889"/>
      <c r="DQ721" s="808"/>
      <c r="ED721" s="889"/>
      <c r="EE721" s="889"/>
      <c r="EF721" s="889"/>
      <c r="EG721" s="889"/>
      <c r="EH721" s="889"/>
      <c r="EI721" s="889"/>
      <c r="EJ721" s="889"/>
      <c r="EK721" s="887"/>
      <c r="EL721" s="887"/>
      <c r="EM721" s="887"/>
      <c r="EN721" s="742"/>
    </row>
    <row r="722" spans="3:144" ht="12" customHeight="1">
      <c r="C722" s="68"/>
      <c r="D722" s="41"/>
      <c r="E722" s="69"/>
      <c r="F722" s="70"/>
      <c r="G722" s="71"/>
      <c r="H722" s="72"/>
      <c r="I722" s="73"/>
      <c r="J722" s="74"/>
      <c r="K722" s="74"/>
      <c r="L722" s="519"/>
      <c r="M722" s="902"/>
      <c r="N722" s="890"/>
      <c r="O722" s="879"/>
      <c r="P722" s="800"/>
      <c r="Q722" s="880"/>
      <c r="R722" s="881"/>
      <c r="S722" s="882"/>
      <c r="T722" s="883"/>
      <c r="U722" s="49">
        <f>H722*M722</f>
        <v>0</v>
      </c>
      <c r="V722" s="279"/>
      <c r="W722" s="279"/>
      <c r="Z722" s="321"/>
      <c r="AA722" s="321"/>
      <c r="AB722" s="321"/>
      <c r="AC722" s="321"/>
      <c r="AD722" s="321"/>
      <c r="AE722" s="280"/>
      <c r="AF722" s="280"/>
      <c r="AI722" s="280"/>
      <c r="AJ722" s="280"/>
      <c r="AK722" s="280"/>
      <c r="AL722" s="280"/>
      <c r="AM722" s="280"/>
      <c r="AN722" s="281"/>
      <c r="AO722" s="281"/>
      <c r="AR722" s="281"/>
      <c r="AS722" s="281"/>
      <c r="AT722" s="281"/>
      <c r="AU722" s="281"/>
      <c r="AV722" s="281"/>
      <c r="AW722" s="281"/>
      <c r="AZ722" s="281"/>
      <c r="BA722" s="281"/>
      <c r="BB722" s="281"/>
      <c r="BC722" s="281"/>
      <c r="BD722" s="281"/>
      <c r="BE722" s="281"/>
      <c r="BF722" s="281"/>
      <c r="BG722" s="281"/>
      <c r="BH722" s="281"/>
      <c r="BK722" s="815"/>
      <c r="BL722" s="815"/>
      <c r="BM722" s="815"/>
      <c r="BN722" s="815"/>
      <c r="BO722" s="815"/>
      <c r="BQ722" s="884"/>
      <c r="BR722" s="884"/>
      <c r="BS722" s="884"/>
      <c r="BT722" s="826"/>
      <c r="BV722" s="742"/>
      <c r="BW722" s="742"/>
      <c r="BX722" s="742"/>
      <c r="BY722" s="742"/>
      <c r="BZ722" s="805"/>
      <c r="CA722" s="805"/>
      <c r="CD722" s="805"/>
      <c r="CE722" s="645"/>
      <c r="CI722" s="885"/>
      <c r="CJ722" s="885"/>
      <c r="CK722" s="885"/>
      <c r="CL722" s="885"/>
      <c r="CM722" s="885"/>
      <c r="CN722" s="885"/>
      <c r="CO722" s="885"/>
      <c r="CP722" s="885"/>
      <c r="CQ722" s="885"/>
      <c r="CR722" s="885"/>
      <c r="CS722" s="885"/>
      <c r="CT722" s="885"/>
      <c r="CU722" s="885"/>
      <c r="CV722" s="885"/>
      <c r="CW722" s="885"/>
      <c r="CX722" s="815"/>
      <c r="DD722" s="886"/>
      <c r="DE722" s="887"/>
      <c r="DF722" s="887"/>
      <c r="DG722" s="887"/>
      <c r="DH722" s="888"/>
      <c r="DI722" s="889"/>
      <c r="DQ722" s="808"/>
      <c r="ED722" s="889"/>
      <c r="EE722" s="889"/>
      <c r="EF722" s="889"/>
      <c r="EG722" s="889"/>
      <c r="EH722" s="889"/>
      <c r="EI722" s="889"/>
      <c r="EJ722" s="889"/>
      <c r="EK722" s="887"/>
      <c r="EL722" s="887"/>
      <c r="EM722" s="887"/>
      <c r="EN722" s="742"/>
    </row>
    <row r="723" spans="2:144" ht="27" customHeight="1">
      <c r="B723" s="54">
        <v>951</v>
      </c>
      <c r="E723" s="456" t="s">
        <v>468</v>
      </c>
      <c r="F723" s="77"/>
      <c r="G723" s="78"/>
      <c r="H723" s="77"/>
      <c r="I723" s="78"/>
      <c r="J723" s="77"/>
      <c r="K723" s="77"/>
      <c r="L723" s="519"/>
      <c r="M723" s="902"/>
      <c r="N723" s="906"/>
      <c r="O723" s="879"/>
      <c r="P723" s="848"/>
      <c r="Q723" s="880"/>
      <c r="R723" s="881"/>
      <c r="S723" s="882"/>
      <c r="T723" s="883"/>
      <c r="U723" s="49">
        <f>H723*M723</f>
        <v>0</v>
      </c>
      <c r="V723" s="302"/>
      <c r="W723" s="302"/>
      <c r="Z723" s="302"/>
      <c r="AA723" s="302"/>
      <c r="AB723" s="302"/>
      <c r="AC723" s="302"/>
      <c r="AD723" s="302"/>
      <c r="AE723" s="302"/>
      <c r="AF723" s="302"/>
      <c r="AI723" s="302"/>
      <c r="AJ723" s="302"/>
      <c r="AK723" s="302"/>
      <c r="AL723" s="302"/>
      <c r="AM723" s="302"/>
      <c r="AN723" s="302"/>
      <c r="AO723" s="302"/>
      <c r="AR723" s="302"/>
      <c r="AS723" s="302"/>
      <c r="AT723" s="302"/>
      <c r="AU723" s="302"/>
      <c r="AV723" s="302"/>
      <c r="AW723" s="302"/>
      <c r="AZ723" s="302"/>
      <c r="BA723" s="302"/>
      <c r="BB723" s="302"/>
      <c r="BC723" s="302"/>
      <c r="BD723" s="302"/>
      <c r="BE723" s="302"/>
      <c r="BF723" s="302"/>
      <c r="BG723" s="302"/>
      <c r="BH723" s="302"/>
      <c r="BK723" s="815"/>
      <c r="BL723" s="815"/>
      <c r="BM723" s="815"/>
      <c r="BN723" s="815"/>
      <c r="BO723" s="815"/>
      <c r="BQ723" s="907"/>
      <c r="BR723" s="907"/>
      <c r="BS723" s="907"/>
      <c r="BT723" s="824"/>
      <c r="BV723" s="742"/>
      <c r="BW723" s="742"/>
      <c r="BX723" s="742"/>
      <c r="BY723" s="742"/>
      <c r="BZ723" s="852"/>
      <c r="CA723" s="852"/>
      <c r="CD723" s="852"/>
      <c r="CE723" s="647"/>
      <c r="CI723" s="885"/>
      <c r="CJ723" s="885"/>
      <c r="CK723" s="885"/>
      <c r="CL723" s="885"/>
      <c r="CM723" s="885"/>
      <c r="CN723" s="885"/>
      <c r="CO723" s="885"/>
      <c r="CP723" s="885"/>
      <c r="CQ723" s="885"/>
      <c r="CR723" s="885"/>
      <c r="CS723" s="885"/>
      <c r="CT723" s="885"/>
      <c r="CU723" s="885"/>
      <c r="CV723" s="885"/>
      <c r="CW723" s="885"/>
      <c r="CX723" s="815"/>
      <c r="DD723" s="886"/>
      <c r="DE723" s="887"/>
      <c r="DF723" s="887"/>
      <c r="DG723" s="887"/>
      <c r="DH723" s="888"/>
      <c r="DI723" s="889"/>
      <c r="DQ723" s="808"/>
      <c r="ED723" s="889"/>
      <c r="EE723" s="889"/>
      <c r="EF723" s="889"/>
      <c r="EG723" s="889"/>
      <c r="EH723" s="889"/>
      <c r="EI723" s="889"/>
      <c r="EJ723" s="889"/>
      <c r="EK723" s="887"/>
      <c r="EL723" s="887"/>
      <c r="EM723" s="887"/>
      <c r="EN723" s="742"/>
    </row>
    <row r="724" spans="3:144" ht="12" customHeight="1">
      <c r="C724" s="457" t="s">
        <v>470</v>
      </c>
      <c r="D724" s="457"/>
      <c r="E724" s="57" t="s">
        <v>233</v>
      </c>
      <c r="F724" s="57" t="s">
        <v>232</v>
      </c>
      <c r="G724" s="58" t="s">
        <v>231</v>
      </c>
      <c r="H724" s="59" t="s">
        <v>234</v>
      </c>
      <c r="I724" s="60" t="s">
        <v>179</v>
      </c>
      <c r="J724" s="59" t="s">
        <v>423</v>
      </c>
      <c r="K724" s="59" t="s">
        <v>648</v>
      </c>
      <c r="L724" s="515"/>
      <c r="M724" s="816"/>
      <c r="N724" s="817"/>
      <c r="O724" s="818" t="s">
        <v>236</v>
      </c>
      <c r="P724" s="818"/>
      <c r="Q724" s="821" t="s">
        <v>237</v>
      </c>
      <c r="R724" s="821" t="s">
        <v>238</v>
      </c>
      <c r="S724" s="843" t="s">
        <v>239</v>
      </c>
      <c r="T724" s="823" t="s">
        <v>240</v>
      </c>
      <c r="V724" s="308"/>
      <c r="W724" s="308"/>
      <c r="Z724" s="309"/>
      <c r="AA724" s="309"/>
      <c r="AB724" s="309"/>
      <c r="AC724" s="309"/>
      <c r="AD724" s="309"/>
      <c r="AE724" s="309"/>
      <c r="AF724" s="309"/>
      <c r="AI724" s="309"/>
      <c r="AJ724" s="309"/>
      <c r="AK724" s="309"/>
      <c r="AL724" s="309"/>
      <c r="AM724" s="309"/>
      <c r="AN724" s="309"/>
      <c r="AO724" s="309"/>
      <c r="AR724" s="309"/>
      <c r="AS724" s="309"/>
      <c r="AT724" s="309"/>
      <c r="AU724" s="309"/>
      <c r="AV724" s="309"/>
      <c r="AW724" s="309"/>
      <c r="AZ724" s="309"/>
      <c r="BA724" s="309"/>
      <c r="BB724" s="309"/>
      <c r="BC724" s="309"/>
      <c r="BD724" s="309"/>
      <c r="BE724" s="309"/>
      <c r="BF724" s="309"/>
      <c r="BG724" s="309"/>
      <c r="BH724" s="309"/>
      <c r="BK724" s="831"/>
      <c r="BL724" s="831"/>
      <c r="BM724" s="831"/>
      <c r="BN724" s="831"/>
      <c r="BO724" s="831"/>
      <c r="BQ724" s="831"/>
      <c r="BR724" s="831"/>
      <c r="BS724" s="831"/>
      <c r="BT724" s="831"/>
      <c r="BV724" s="913"/>
      <c r="BW724" s="913"/>
      <c r="BX724" s="913"/>
      <c r="BY724" s="913"/>
      <c r="BZ724" s="913"/>
      <c r="CA724" s="913"/>
      <c r="CD724" s="913"/>
      <c r="CE724" s="913"/>
      <c r="CI724" s="825"/>
      <c r="CJ724" s="825"/>
      <c r="CK724" s="825"/>
      <c r="CL724" s="825"/>
      <c r="CM724" s="825"/>
      <c r="CN724" s="825"/>
      <c r="CO724" s="825"/>
      <c r="CP724" s="825"/>
      <c r="CQ724" s="825"/>
      <c r="CR724" s="825"/>
      <c r="CS724" s="825"/>
      <c r="CT724" s="825"/>
      <c r="CU724" s="825"/>
      <c r="CV724" s="825"/>
      <c r="CW724" s="825"/>
      <c r="CX724" s="825"/>
      <c r="DD724" s="825"/>
      <c r="DE724" s="825"/>
      <c r="DF724" s="825"/>
      <c r="DG724" s="825"/>
      <c r="DH724" s="827"/>
      <c r="DI724" s="827"/>
      <c r="DQ724" s="826"/>
      <c r="ED724" s="828"/>
      <c r="EE724" s="828"/>
      <c r="EF724" s="828"/>
      <c r="EG724" s="828"/>
      <c r="EH724" s="828"/>
      <c r="EI724" s="828"/>
      <c r="EJ724" s="828"/>
      <c r="EK724" s="828"/>
      <c r="EL724" s="828"/>
      <c r="EM724" s="828"/>
      <c r="EN724" s="742"/>
    </row>
    <row r="725" spans="2:144" ht="12" customHeight="1">
      <c r="B725" s="63" t="s">
        <v>653</v>
      </c>
      <c r="C725" s="64"/>
      <c r="D725" s="65" t="s">
        <v>466</v>
      </c>
      <c r="E725" s="42"/>
      <c r="F725" s="66"/>
      <c r="G725" s="44"/>
      <c r="H725" s="45"/>
      <c r="I725" s="46"/>
      <c r="J725" s="47"/>
      <c r="K725" s="855"/>
      <c r="L725" s="514"/>
      <c r="M725" s="797"/>
      <c r="N725" s="798" t="s">
        <v>180</v>
      </c>
      <c r="O725" s="799">
        <f>I725*M725</f>
        <v>0</v>
      </c>
      <c r="P725" s="848" t="s">
        <v>449</v>
      </c>
      <c r="Q725" s="844">
        <f>ROUNDUP((S725*(euro)),-2)</f>
        <v>0</v>
      </c>
      <c r="R725" s="845">
        <f>Q725*(1.25)</f>
        <v>0</v>
      </c>
      <c r="S725" s="846">
        <f>ROUNDUP((K725*M725),0)</f>
        <v>0</v>
      </c>
      <c r="T725" s="847">
        <f>ROUNDUP((S725*1.25),0)</f>
        <v>0</v>
      </c>
      <c r="U725" s="49">
        <f aca="true" t="shared" si="153" ref="U725:U730">H725*M725</f>
        <v>0</v>
      </c>
      <c r="V725" s="219"/>
      <c r="W725" s="219"/>
      <c r="Z725" s="188"/>
      <c r="AA725" s="188"/>
      <c r="AB725" s="188"/>
      <c r="AC725" s="188"/>
      <c r="AD725" s="188"/>
      <c r="AE725" s="188"/>
      <c r="AF725" s="188"/>
      <c r="AI725" s="187"/>
      <c r="AJ725" s="187"/>
      <c r="AK725" s="187"/>
      <c r="AL725" s="187"/>
      <c r="AM725" s="187"/>
      <c r="AN725" s="187"/>
      <c r="AO725" s="187"/>
      <c r="AR725" s="189"/>
      <c r="AS725" s="189"/>
      <c r="AT725" s="189"/>
      <c r="AU725" s="189"/>
      <c r="AV725" s="189"/>
      <c r="AW725" s="189"/>
      <c r="AZ725" s="856"/>
      <c r="BA725" s="856"/>
      <c r="BB725" s="856"/>
      <c r="BC725" s="856"/>
      <c r="BD725" s="856"/>
      <c r="BE725" s="856"/>
      <c r="BF725" s="856"/>
      <c r="BG725" s="856"/>
      <c r="BH725" s="856"/>
      <c r="BK725" s="812"/>
      <c r="BL725" s="812"/>
      <c r="BM725" s="812"/>
      <c r="BN725" s="812"/>
      <c r="BO725" s="812"/>
      <c r="BQ725" s="813"/>
      <c r="BR725" s="813"/>
      <c r="BS725" s="813"/>
      <c r="BT725" s="813"/>
      <c r="BV725" s="806"/>
      <c r="BW725" s="806"/>
      <c r="BX725" s="806"/>
      <c r="BY725" s="806"/>
      <c r="BZ725" s="806"/>
      <c r="CA725" s="806"/>
      <c r="CD725" s="852"/>
      <c r="CE725" s="852"/>
      <c r="CI725" s="814"/>
      <c r="CJ725" s="814"/>
      <c r="CK725" s="814"/>
      <c r="CL725" s="814"/>
      <c r="CM725" s="814"/>
      <c r="CN725" s="814"/>
      <c r="CO725" s="814"/>
      <c r="CP725" s="814"/>
      <c r="CQ725" s="814"/>
      <c r="CR725" s="814"/>
      <c r="CS725" s="814"/>
      <c r="CT725" s="814"/>
      <c r="CU725" s="814"/>
      <c r="CV725" s="814"/>
      <c r="CW725" s="814"/>
      <c r="CX725" s="815"/>
      <c r="DD725" s="807"/>
      <c r="DE725" s="807"/>
      <c r="DF725" s="807"/>
      <c r="DG725" s="807"/>
      <c r="DH725" s="809"/>
      <c r="DI725" s="809"/>
      <c r="DQ725" s="808"/>
      <c r="ED725" s="810"/>
      <c r="EE725" s="810"/>
      <c r="EF725" s="810"/>
      <c r="EG725" s="810"/>
      <c r="EH725" s="810"/>
      <c r="EI725" s="810"/>
      <c r="EJ725" s="810"/>
      <c r="EK725" s="810"/>
      <c r="EL725" s="810"/>
      <c r="EM725" s="810"/>
      <c r="EN725" s="742"/>
    </row>
    <row r="726" spans="1:144" ht="12" customHeight="1">
      <c r="A726" s="564" t="s">
        <v>721</v>
      </c>
      <c r="D726" s="65"/>
      <c r="E726" s="65"/>
      <c r="F726" s="65"/>
      <c r="G726" s="76"/>
      <c r="H726" s="65"/>
      <c r="I726" s="512"/>
      <c r="J726" s="736" t="s">
        <v>720</v>
      </c>
      <c r="K726" s="512"/>
      <c r="L726" s="519"/>
      <c r="M726" s="902"/>
      <c r="N726" s="890"/>
      <c r="O726" s="1090">
        <f>SUM(O725)</f>
        <v>0</v>
      </c>
      <c r="P726" s="800"/>
      <c r="Q726" s="880"/>
      <c r="R726" s="881"/>
      <c r="S726" s="882"/>
      <c r="T726" s="883"/>
      <c r="U726" s="49">
        <f t="shared" si="153"/>
        <v>0</v>
      </c>
      <c r="V726" s="325"/>
      <c r="W726" s="325"/>
      <c r="Z726" s="325"/>
      <c r="AA726" s="325"/>
      <c r="AB726" s="325"/>
      <c r="AC726" s="325"/>
      <c r="AD726" s="325"/>
      <c r="AE726" s="325"/>
      <c r="AF726" s="325"/>
      <c r="AI726" s="325"/>
      <c r="AJ726" s="325"/>
      <c r="AK726" s="325"/>
      <c r="AL726" s="325"/>
      <c r="AM726" s="325"/>
      <c r="AN726" s="325"/>
      <c r="AO726" s="325"/>
      <c r="AR726" s="325"/>
      <c r="AS726" s="325"/>
      <c r="AT726" s="325"/>
      <c r="AU726" s="325"/>
      <c r="AV726" s="325"/>
      <c r="AW726" s="325"/>
      <c r="AZ726" s="325"/>
      <c r="BA726" s="325"/>
      <c r="BB726" s="325"/>
      <c r="BC726" s="325"/>
      <c r="BD726" s="325"/>
      <c r="BE726" s="325"/>
      <c r="BF726" s="325"/>
      <c r="BG726" s="325"/>
      <c r="BH726" s="325"/>
      <c r="BK726" s="815"/>
      <c r="BL726" s="815"/>
      <c r="BM726" s="815"/>
      <c r="BN726" s="815"/>
      <c r="BO726" s="815"/>
      <c r="BQ726" s="884"/>
      <c r="BR726" s="884"/>
      <c r="BS726" s="884"/>
      <c r="BT726" s="826"/>
      <c r="BV726" s="742"/>
      <c r="BW726" s="742"/>
      <c r="BX726" s="742"/>
      <c r="BY726" s="742"/>
      <c r="BZ726" s="805"/>
      <c r="CA726" s="805"/>
      <c r="CD726" s="805"/>
      <c r="CE726" s="645"/>
      <c r="CI726" s="885"/>
      <c r="CJ726" s="885"/>
      <c r="CK726" s="885"/>
      <c r="CL726" s="885"/>
      <c r="CM726" s="885"/>
      <c r="CN726" s="885"/>
      <c r="CO726" s="885"/>
      <c r="CP726" s="885"/>
      <c r="CQ726" s="885"/>
      <c r="CR726" s="885"/>
      <c r="CS726" s="885"/>
      <c r="CT726" s="885"/>
      <c r="CU726" s="885"/>
      <c r="CV726" s="885"/>
      <c r="CW726" s="885"/>
      <c r="CX726" s="815"/>
      <c r="DD726" s="886"/>
      <c r="DE726" s="887"/>
      <c r="DF726" s="887"/>
      <c r="DG726" s="887"/>
      <c r="DH726" s="888"/>
      <c r="DI726" s="889"/>
      <c r="DQ726" s="808"/>
      <c r="ED726" s="889"/>
      <c r="EE726" s="889"/>
      <c r="EF726" s="889"/>
      <c r="EG726" s="889"/>
      <c r="EH726" s="889"/>
      <c r="EI726" s="889"/>
      <c r="EJ726" s="889"/>
      <c r="EK726" s="887"/>
      <c r="EL726" s="887"/>
      <c r="EM726" s="887"/>
      <c r="EN726" s="742"/>
    </row>
    <row r="727" spans="3:144" ht="12" customHeight="1">
      <c r="C727" s="65"/>
      <c r="D727" s="65"/>
      <c r="E727" s="65"/>
      <c r="F727" s="65"/>
      <c r="G727" s="76"/>
      <c r="H727" s="65"/>
      <c r="I727" s="76"/>
      <c r="J727" s="65"/>
      <c r="K727" s="65"/>
      <c r="L727" s="519"/>
      <c r="M727" s="902"/>
      <c r="N727" s="890"/>
      <c r="O727" s="879"/>
      <c r="P727" s="800"/>
      <c r="Q727" s="880"/>
      <c r="R727" s="881"/>
      <c r="S727" s="882"/>
      <c r="T727" s="883"/>
      <c r="U727" s="49">
        <f t="shared" si="153"/>
        <v>0</v>
      </c>
      <c r="V727" s="325"/>
      <c r="W727" s="325"/>
      <c r="Z727" s="325"/>
      <c r="AA727" s="325"/>
      <c r="AB727" s="325"/>
      <c r="AC727" s="325"/>
      <c r="AD727" s="325"/>
      <c r="AE727" s="325"/>
      <c r="AF727" s="325"/>
      <c r="AI727" s="325"/>
      <c r="AJ727" s="325"/>
      <c r="AK727" s="325"/>
      <c r="AL727" s="325"/>
      <c r="AM727" s="325"/>
      <c r="AN727" s="325"/>
      <c r="AO727" s="325"/>
      <c r="AR727" s="325"/>
      <c r="AS727" s="325"/>
      <c r="AT727" s="325"/>
      <c r="AU727" s="325"/>
      <c r="AV727" s="325"/>
      <c r="AW727" s="325"/>
      <c r="AZ727" s="325"/>
      <c r="BA727" s="325"/>
      <c r="BB727" s="325"/>
      <c r="BC727" s="325"/>
      <c r="BD727" s="325"/>
      <c r="BE727" s="325"/>
      <c r="BF727" s="325"/>
      <c r="BG727" s="325"/>
      <c r="BH727" s="325"/>
      <c r="BK727" s="815"/>
      <c r="BL727" s="815"/>
      <c r="BM727" s="815"/>
      <c r="BN727" s="815"/>
      <c r="BO727" s="815"/>
      <c r="BQ727" s="884"/>
      <c r="BR727" s="884"/>
      <c r="BS727" s="884"/>
      <c r="BT727" s="826"/>
      <c r="BV727" s="742"/>
      <c r="BW727" s="742"/>
      <c r="BX727" s="742"/>
      <c r="BY727" s="742"/>
      <c r="BZ727" s="805"/>
      <c r="CA727" s="805"/>
      <c r="CD727" s="805"/>
      <c r="CE727" s="645"/>
      <c r="CI727" s="885"/>
      <c r="CJ727" s="885"/>
      <c r="CK727" s="885"/>
      <c r="CL727" s="885"/>
      <c r="CM727" s="885"/>
      <c r="CN727" s="885"/>
      <c r="CO727" s="885"/>
      <c r="CP727" s="885"/>
      <c r="CQ727" s="885"/>
      <c r="CR727" s="885"/>
      <c r="CS727" s="885"/>
      <c r="CT727" s="885"/>
      <c r="CU727" s="885"/>
      <c r="CV727" s="885"/>
      <c r="CW727" s="885"/>
      <c r="CX727" s="815"/>
      <c r="DD727" s="886"/>
      <c r="DE727" s="887"/>
      <c r="DF727" s="887"/>
      <c r="DG727" s="887"/>
      <c r="DH727" s="888"/>
      <c r="DI727" s="889"/>
      <c r="DQ727" s="808"/>
      <c r="ED727" s="889"/>
      <c r="EE727" s="889"/>
      <c r="EF727" s="889"/>
      <c r="EG727" s="889"/>
      <c r="EH727" s="889"/>
      <c r="EI727" s="889"/>
      <c r="EJ727" s="889"/>
      <c r="EK727" s="887"/>
      <c r="EL727" s="887"/>
      <c r="EM727" s="887"/>
      <c r="EN727" s="742"/>
    </row>
    <row r="728" spans="2:144" ht="6.75" customHeight="1">
      <c r="B728" s="326"/>
      <c r="C728" s="327"/>
      <c r="D728" s="327"/>
      <c r="E728" s="327"/>
      <c r="F728" s="327"/>
      <c r="G728" s="328"/>
      <c r="H728" s="327"/>
      <c r="I728" s="328"/>
      <c r="J728" s="327"/>
      <c r="K728" s="327"/>
      <c r="L728" s="521"/>
      <c r="M728" s="916"/>
      <c r="N728" s="917"/>
      <c r="O728" s="918"/>
      <c r="P728" s="920"/>
      <c r="Q728" s="892"/>
      <c r="R728" s="893"/>
      <c r="S728" s="894"/>
      <c r="T728" s="895"/>
      <c r="U728" s="49">
        <f t="shared" si="153"/>
        <v>0</v>
      </c>
      <c r="V728" s="325"/>
      <c r="W728" s="325"/>
      <c r="Z728" s="325"/>
      <c r="AA728" s="325"/>
      <c r="AB728" s="325"/>
      <c r="AC728" s="325"/>
      <c r="AD728" s="325"/>
      <c r="AE728" s="325"/>
      <c r="AF728" s="325"/>
      <c r="AI728" s="325"/>
      <c r="AJ728" s="325"/>
      <c r="AK728" s="325"/>
      <c r="AL728" s="325"/>
      <c r="AM728" s="325"/>
      <c r="AN728" s="325"/>
      <c r="AO728" s="325"/>
      <c r="AR728" s="325"/>
      <c r="AS728" s="325"/>
      <c r="AT728" s="325"/>
      <c r="AU728" s="325"/>
      <c r="AV728" s="325"/>
      <c r="AW728" s="325"/>
      <c r="AZ728" s="325"/>
      <c r="BA728" s="325"/>
      <c r="BB728" s="325"/>
      <c r="BC728" s="325"/>
      <c r="BD728" s="325"/>
      <c r="BE728" s="325"/>
      <c r="BF728" s="325"/>
      <c r="BG728" s="325"/>
      <c r="BH728" s="325"/>
      <c r="BK728" s="815"/>
      <c r="BL728" s="815"/>
      <c r="BM728" s="815"/>
      <c r="BN728" s="815"/>
      <c r="BO728" s="815"/>
      <c r="BQ728" s="884"/>
      <c r="BR728" s="884"/>
      <c r="BS728" s="884"/>
      <c r="BT728" s="826"/>
      <c r="BV728" s="742"/>
      <c r="BW728" s="742"/>
      <c r="BX728" s="742"/>
      <c r="BY728" s="742"/>
      <c r="BZ728" s="805"/>
      <c r="CA728" s="805"/>
      <c r="CD728" s="805"/>
      <c r="CE728" s="645"/>
      <c r="CI728" s="885"/>
      <c r="CJ728" s="885"/>
      <c r="CK728" s="885"/>
      <c r="CL728" s="885"/>
      <c r="CM728" s="885"/>
      <c r="CN728" s="885"/>
      <c r="CO728" s="885"/>
      <c r="CP728" s="885"/>
      <c r="CQ728" s="885"/>
      <c r="CR728" s="885"/>
      <c r="CS728" s="885"/>
      <c r="CT728" s="885"/>
      <c r="CU728" s="885"/>
      <c r="CV728" s="885"/>
      <c r="CW728" s="885"/>
      <c r="CX728" s="815"/>
      <c r="DD728" s="886"/>
      <c r="DE728" s="887"/>
      <c r="DF728" s="887"/>
      <c r="DG728" s="887"/>
      <c r="DH728" s="888"/>
      <c r="DI728" s="889"/>
      <c r="DQ728" s="808"/>
      <c r="ED728" s="889"/>
      <c r="EE728" s="889"/>
      <c r="EF728" s="889"/>
      <c r="EG728" s="889"/>
      <c r="EH728" s="889"/>
      <c r="EI728" s="889"/>
      <c r="EJ728" s="889"/>
      <c r="EK728" s="887"/>
      <c r="EL728" s="887"/>
      <c r="EM728" s="887"/>
      <c r="EN728" s="742"/>
    </row>
    <row r="729" spans="3:144" ht="12" customHeight="1">
      <c r="C729" s="68"/>
      <c r="D729" s="41"/>
      <c r="E729" s="69"/>
      <c r="F729" s="70"/>
      <c r="G729" s="71"/>
      <c r="H729" s="72"/>
      <c r="I729" s="73"/>
      <c r="J729" s="74"/>
      <c r="K729" s="74"/>
      <c r="L729" s="519"/>
      <c r="M729" s="902"/>
      <c r="N729" s="890"/>
      <c r="O729" s="879"/>
      <c r="P729" s="800"/>
      <c r="Q729" s="880"/>
      <c r="R729" s="881"/>
      <c r="S729" s="882"/>
      <c r="T729" s="883"/>
      <c r="U729" s="49">
        <f t="shared" si="153"/>
        <v>0</v>
      </c>
      <c r="V729" s="279"/>
      <c r="W729" s="279"/>
      <c r="Z729" s="321"/>
      <c r="AA729" s="321"/>
      <c r="AB729" s="321"/>
      <c r="AC729" s="321"/>
      <c r="AD729" s="321"/>
      <c r="AE729" s="280"/>
      <c r="AF729" s="280"/>
      <c r="AI729" s="280"/>
      <c r="AJ729" s="280"/>
      <c r="AK729" s="280"/>
      <c r="AL729" s="280"/>
      <c r="AM729" s="280"/>
      <c r="AN729" s="281"/>
      <c r="AO729" s="281"/>
      <c r="AR729" s="281"/>
      <c r="AS729" s="281"/>
      <c r="AT729" s="281"/>
      <c r="AU729" s="281"/>
      <c r="AV729" s="281"/>
      <c r="AW729" s="281"/>
      <c r="AZ729" s="281"/>
      <c r="BA729" s="281"/>
      <c r="BB729" s="281"/>
      <c r="BC729" s="281"/>
      <c r="BD729" s="281"/>
      <c r="BE729" s="281"/>
      <c r="BF729" s="281"/>
      <c r="BG729" s="281"/>
      <c r="BH729" s="281"/>
      <c r="BK729" s="815"/>
      <c r="BL729" s="815"/>
      <c r="BM729" s="815"/>
      <c r="BN729" s="815"/>
      <c r="BO729" s="815"/>
      <c r="BQ729" s="884"/>
      <c r="BR729" s="884"/>
      <c r="BS729" s="884"/>
      <c r="BT729" s="826"/>
      <c r="BV729" s="742"/>
      <c r="BW729" s="742"/>
      <c r="BX729" s="742"/>
      <c r="BY729" s="742"/>
      <c r="BZ729" s="805"/>
      <c r="CA729" s="805"/>
      <c r="CD729" s="805"/>
      <c r="CE729" s="645"/>
      <c r="CI729" s="885"/>
      <c r="CJ729" s="885"/>
      <c r="CK729" s="885"/>
      <c r="CL729" s="885"/>
      <c r="CM729" s="885"/>
      <c r="CN729" s="885"/>
      <c r="CO729" s="885"/>
      <c r="CP729" s="885"/>
      <c r="CQ729" s="885"/>
      <c r="CR729" s="885"/>
      <c r="CS729" s="885"/>
      <c r="CT729" s="885"/>
      <c r="CU729" s="885"/>
      <c r="CV729" s="885"/>
      <c r="CW729" s="885"/>
      <c r="CX729" s="815"/>
      <c r="DD729" s="886"/>
      <c r="DE729" s="887"/>
      <c r="DF729" s="887"/>
      <c r="DG729" s="887"/>
      <c r="DH729" s="888"/>
      <c r="DI729" s="889"/>
      <c r="DQ729" s="808"/>
      <c r="ED729" s="889"/>
      <c r="EE729" s="889"/>
      <c r="EF729" s="889"/>
      <c r="EG729" s="889"/>
      <c r="EH729" s="889"/>
      <c r="EI729" s="889"/>
      <c r="EJ729" s="889"/>
      <c r="EK729" s="887"/>
      <c r="EL729" s="887"/>
      <c r="EM729" s="887"/>
      <c r="EN729" s="742"/>
    </row>
    <row r="730" spans="2:144" ht="17.25" customHeight="1">
      <c r="B730" s="458" t="s">
        <v>616</v>
      </c>
      <c r="C730" s="50"/>
      <c r="D730" s="50"/>
      <c r="E730" s="50"/>
      <c r="F730" s="50"/>
      <c r="G730" s="51"/>
      <c r="H730" s="50"/>
      <c r="I730" s="51"/>
      <c r="J730" s="50"/>
      <c r="K730" s="50"/>
      <c r="L730" s="519"/>
      <c r="M730" s="902"/>
      <c r="N730" s="890"/>
      <c r="O730" s="879"/>
      <c r="P730" s="800"/>
      <c r="Q730" s="880"/>
      <c r="R730" s="881"/>
      <c r="S730" s="882"/>
      <c r="T730" s="883"/>
      <c r="U730" s="49">
        <f t="shared" si="153"/>
        <v>0</v>
      </c>
      <c r="V730" s="220"/>
      <c r="W730" s="220"/>
      <c r="Z730" s="220"/>
      <c r="AA730" s="220"/>
      <c r="AB730" s="220"/>
      <c r="AC730" s="220"/>
      <c r="AD730" s="220"/>
      <c r="AE730" s="220"/>
      <c r="AF730" s="220"/>
      <c r="AI730" s="220"/>
      <c r="AJ730" s="220"/>
      <c r="AK730" s="220"/>
      <c r="AL730" s="220"/>
      <c r="AM730" s="220"/>
      <c r="AN730" s="220"/>
      <c r="AO730" s="220"/>
      <c r="AR730" s="220"/>
      <c r="AS730" s="220"/>
      <c r="AT730" s="220"/>
      <c r="AU730" s="220"/>
      <c r="AV730" s="220"/>
      <c r="AW730" s="220"/>
      <c r="AZ730" s="220"/>
      <c r="BA730" s="220"/>
      <c r="BB730" s="220"/>
      <c r="BC730" s="220"/>
      <c r="BD730" s="220"/>
      <c r="BE730" s="220"/>
      <c r="BF730" s="220"/>
      <c r="BG730" s="220"/>
      <c r="BH730" s="220"/>
      <c r="BK730" s="815"/>
      <c r="BL730" s="815"/>
      <c r="BM730" s="815"/>
      <c r="BN730" s="815"/>
      <c r="BO730" s="815"/>
      <c r="BQ730" s="884"/>
      <c r="BR730" s="884"/>
      <c r="BS730" s="884"/>
      <c r="BT730" s="826"/>
      <c r="BV730" s="742"/>
      <c r="BW730" s="742"/>
      <c r="BX730" s="742"/>
      <c r="BY730" s="742"/>
      <c r="BZ730" s="805"/>
      <c r="CA730" s="805"/>
      <c r="CD730" s="805"/>
      <c r="CE730" s="645"/>
      <c r="CI730" s="885"/>
      <c r="CJ730" s="885"/>
      <c r="CK730" s="885"/>
      <c r="CL730" s="885"/>
      <c r="CM730" s="885"/>
      <c r="CN730" s="885"/>
      <c r="CO730" s="885"/>
      <c r="CP730" s="885"/>
      <c r="CQ730" s="885"/>
      <c r="CR730" s="885"/>
      <c r="CS730" s="885"/>
      <c r="CT730" s="885"/>
      <c r="CU730" s="885"/>
      <c r="CV730" s="885"/>
      <c r="CW730" s="885"/>
      <c r="CX730" s="815"/>
      <c r="DD730" s="886"/>
      <c r="DE730" s="887"/>
      <c r="DF730" s="887"/>
      <c r="DG730" s="887"/>
      <c r="DH730" s="888"/>
      <c r="DI730" s="889"/>
      <c r="DQ730" s="808"/>
      <c r="ED730" s="889"/>
      <c r="EE730" s="889"/>
      <c r="EF730" s="889"/>
      <c r="EG730" s="889"/>
      <c r="EH730" s="889"/>
      <c r="EI730" s="889"/>
      <c r="EJ730" s="889"/>
      <c r="EK730" s="887"/>
      <c r="EL730" s="887"/>
      <c r="EM730" s="887"/>
      <c r="EN730" s="742"/>
    </row>
    <row r="731" spans="2:144" ht="3.75" customHeight="1">
      <c r="B731" s="52"/>
      <c r="C731" s="52"/>
      <c r="D731" s="52"/>
      <c r="E731" s="52"/>
      <c r="F731" s="52"/>
      <c r="G731" s="53"/>
      <c r="H731" s="52"/>
      <c r="I731" s="53"/>
      <c r="J731" s="52"/>
      <c r="K731" s="52"/>
      <c r="L731" s="519"/>
      <c r="M731" s="902"/>
      <c r="N731" s="890"/>
      <c r="O731" s="879"/>
      <c r="P731" s="800"/>
      <c r="Q731" s="880"/>
      <c r="R731" s="881"/>
      <c r="S731" s="882"/>
      <c r="T731" s="883"/>
      <c r="V731" s="220"/>
      <c r="W731" s="220"/>
      <c r="Z731" s="220"/>
      <c r="AA731" s="220"/>
      <c r="AB731" s="220"/>
      <c r="AC731" s="220"/>
      <c r="AD731" s="220"/>
      <c r="AE731" s="220"/>
      <c r="AF731" s="220"/>
      <c r="AI731" s="220"/>
      <c r="AJ731" s="220"/>
      <c r="AK731" s="220"/>
      <c r="AL731" s="220"/>
      <c r="AM731" s="220"/>
      <c r="AN731" s="220"/>
      <c r="AO731" s="220"/>
      <c r="AR731" s="220"/>
      <c r="AS731" s="220"/>
      <c r="AT731" s="220"/>
      <c r="AU731" s="220"/>
      <c r="AV731" s="220"/>
      <c r="AW731" s="220"/>
      <c r="AZ731" s="220"/>
      <c r="BA731" s="220"/>
      <c r="BB731" s="220"/>
      <c r="BC731" s="220"/>
      <c r="BD731" s="220"/>
      <c r="BE731" s="220"/>
      <c r="BF731" s="220"/>
      <c r="BG731" s="220"/>
      <c r="BH731" s="220"/>
      <c r="BK731" s="815"/>
      <c r="BL731" s="815"/>
      <c r="BM731" s="815"/>
      <c r="BN731" s="815"/>
      <c r="BO731" s="815"/>
      <c r="BQ731" s="884"/>
      <c r="BR731" s="884"/>
      <c r="BS731" s="884"/>
      <c r="BT731" s="826"/>
      <c r="BV731" s="742"/>
      <c r="BW731" s="742"/>
      <c r="BX731" s="742"/>
      <c r="BY731" s="742"/>
      <c r="BZ731" s="805"/>
      <c r="CA731" s="805"/>
      <c r="CD731" s="805"/>
      <c r="CE731" s="645"/>
      <c r="CI731" s="885"/>
      <c r="CJ731" s="885"/>
      <c r="CK731" s="885"/>
      <c r="CL731" s="885"/>
      <c r="CM731" s="885"/>
      <c r="CN731" s="885"/>
      <c r="CO731" s="885"/>
      <c r="CP731" s="885"/>
      <c r="CQ731" s="885"/>
      <c r="CR731" s="885"/>
      <c r="CS731" s="885"/>
      <c r="CT731" s="885"/>
      <c r="CU731" s="885"/>
      <c r="CV731" s="885"/>
      <c r="CW731" s="885"/>
      <c r="CX731" s="815"/>
      <c r="DD731" s="886"/>
      <c r="DE731" s="887"/>
      <c r="DF731" s="887"/>
      <c r="DG731" s="887"/>
      <c r="DH731" s="888"/>
      <c r="DI731" s="889"/>
      <c r="DQ731" s="808"/>
      <c r="ED731" s="889"/>
      <c r="EE731" s="889"/>
      <c r="EF731" s="889"/>
      <c r="EG731" s="889"/>
      <c r="EH731" s="889"/>
      <c r="EI731" s="889"/>
      <c r="EJ731" s="889"/>
      <c r="EK731" s="887"/>
      <c r="EL731" s="887"/>
      <c r="EM731" s="887"/>
      <c r="EN731" s="742"/>
    </row>
    <row r="732" spans="2:144" ht="51" customHeight="1">
      <c r="B732" s="54">
        <v>1001</v>
      </c>
      <c r="C732" s="455" t="s">
        <v>672</v>
      </c>
      <c r="D732" s="56"/>
      <c r="E732" s="194" t="s">
        <v>233</v>
      </c>
      <c r="F732" s="194" t="s">
        <v>232</v>
      </c>
      <c r="G732" s="195" t="s">
        <v>231</v>
      </c>
      <c r="H732" s="196" t="s">
        <v>234</v>
      </c>
      <c r="I732" s="197" t="s">
        <v>179</v>
      </c>
      <c r="J732" s="196" t="s">
        <v>235</v>
      </c>
      <c r="K732" s="196" t="s">
        <v>259</v>
      </c>
      <c r="L732" s="516"/>
      <c r="M732" s="816"/>
      <c r="N732" s="817"/>
      <c r="O732" s="832" t="s">
        <v>236</v>
      </c>
      <c r="P732" s="833"/>
      <c r="Q732" s="834" t="s">
        <v>237</v>
      </c>
      <c r="R732" s="834" t="s">
        <v>238</v>
      </c>
      <c r="S732" s="843" t="s">
        <v>239</v>
      </c>
      <c r="T732" s="823" t="s">
        <v>240</v>
      </c>
      <c r="V732" s="141"/>
      <c r="W732" s="141"/>
      <c r="Z732" s="198"/>
      <c r="AA732" s="198"/>
      <c r="AB732" s="198"/>
      <c r="AC732" s="198"/>
      <c r="AD732" s="198"/>
      <c r="AE732" s="198"/>
      <c r="AF732" s="198"/>
      <c r="AI732" s="198"/>
      <c r="AJ732" s="198"/>
      <c r="AK732" s="198"/>
      <c r="AL732" s="198"/>
      <c r="AM732" s="198"/>
      <c r="AN732" s="198"/>
      <c r="AO732" s="198"/>
      <c r="AR732" s="198"/>
      <c r="AS732" s="198"/>
      <c r="AT732" s="198"/>
      <c r="AU732" s="198"/>
      <c r="AV732" s="198"/>
      <c r="AW732" s="198"/>
      <c r="AZ732" s="198"/>
      <c r="BA732" s="198"/>
      <c r="BB732" s="198"/>
      <c r="BC732" s="198"/>
      <c r="BD732" s="198"/>
      <c r="BE732" s="198"/>
      <c r="BF732" s="198"/>
      <c r="BG732" s="198"/>
      <c r="BH732" s="198"/>
      <c r="BK732" s="831"/>
      <c r="BL732" s="831"/>
      <c r="BM732" s="831"/>
      <c r="BN732" s="831"/>
      <c r="BO732" s="831"/>
      <c r="BQ732" s="831"/>
      <c r="BR732" s="831"/>
      <c r="BS732" s="831"/>
      <c r="BT732" s="831"/>
      <c r="BV732" s="813"/>
      <c r="BW732" s="813"/>
      <c r="BX732" s="813"/>
      <c r="BY732" s="813"/>
      <c r="BZ732" s="813"/>
      <c r="CA732" s="813"/>
      <c r="CD732" s="813"/>
      <c r="CE732" s="813"/>
      <c r="CI732" s="837"/>
      <c r="CJ732" s="837"/>
      <c r="CK732" s="837"/>
      <c r="CL732" s="837"/>
      <c r="CM732" s="837"/>
      <c r="CN732" s="837"/>
      <c r="CO732" s="837"/>
      <c r="CP732" s="837"/>
      <c r="CQ732" s="837"/>
      <c r="CR732" s="837"/>
      <c r="CS732" s="837"/>
      <c r="CT732" s="837"/>
      <c r="CU732" s="837"/>
      <c r="CV732" s="837"/>
      <c r="CW732" s="837"/>
      <c r="CX732" s="837"/>
      <c r="DD732" s="837"/>
      <c r="DE732" s="837"/>
      <c r="DF732" s="837"/>
      <c r="DG732" s="837"/>
      <c r="DH732" s="827"/>
      <c r="DI732" s="827"/>
      <c r="DQ732" s="805"/>
      <c r="ED732" s="828"/>
      <c r="EE732" s="828"/>
      <c r="EF732" s="828"/>
      <c r="EG732" s="828"/>
      <c r="EH732" s="828"/>
      <c r="EI732" s="828"/>
      <c r="EJ732" s="828"/>
      <c r="EK732" s="828"/>
      <c r="EL732" s="828"/>
      <c r="EM732" s="828"/>
      <c r="EN732" s="742"/>
    </row>
    <row r="733" spans="2:144" ht="12" customHeight="1">
      <c r="B733" s="63" t="s">
        <v>653</v>
      </c>
      <c r="C733" s="64"/>
      <c r="D733" s="65" t="s">
        <v>466</v>
      </c>
      <c r="E733" s="42"/>
      <c r="F733" s="66"/>
      <c r="G733" s="44"/>
      <c r="H733" s="45"/>
      <c r="I733" s="46"/>
      <c r="J733" s="47"/>
      <c r="K733" s="855"/>
      <c r="L733" s="514"/>
      <c r="M733" s="797"/>
      <c r="N733" s="798" t="s">
        <v>180</v>
      </c>
      <c r="O733" s="799">
        <f>I733*M733</f>
        <v>0</v>
      </c>
      <c r="P733" s="848" t="s">
        <v>449</v>
      </c>
      <c r="Q733" s="844">
        <f>ROUNDUP((S733*(euro)),-2)</f>
        <v>0</v>
      </c>
      <c r="R733" s="845">
        <f>Q733*(1.25)</f>
        <v>0</v>
      </c>
      <c r="S733" s="846">
        <f>ROUNDUP((K733*M733),0)</f>
        <v>0</v>
      </c>
      <c r="T733" s="847">
        <f>ROUNDUP((S733*1.25),0)</f>
        <v>0</v>
      </c>
      <c r="U733" s="49">
        <f>H733*M733</f>
        <v>0</v>
      </c>
      <c r="V733" s="141"/>
      <c r="W733" s="141"/>
      <c r="Z733" s="198"/>
      <c r="AA733" s="198"/>
      <c r="AB733" s="198"/>
      <c r="AC733" s="198"/>
      <c r="AD733" s="198"/>
      <c r="AE733" s="198"/>
      <c r="AF733" s="198"/>
      <c r="AI733" s="198"/>
      <c r="AJ733" s="198"/>
      <c r="AK733" s="198"/>
      <c r="AL733" s="198"/>
      <c r="AM733" s="198"/>
      <c r="AN733" s="198"/>
      <c r="AO733" s="198"/>
      <c r="AR733" s="198"/>
      <c r="AS733" s="198"/>
      <c r="AT733" s="198"/>
      <c r="AU733" s="198"/>
      <c r="AV733" s="198"/>
      <c r="AW733" s="198"/>
      <c r="AZ733" s="198"/>
      <c r="BA733" s="198"/>
      <c r="BB733" s="198"/>
      <c r="BC733" s="198"/>
      <c r="BD733" s="198"/>
      <c r="BE733" s="198"/>
      <c r="BF733" s="198"/>
      <c r="BG733" s="198"/>
      <c r="BH733" s="198"/>
      <c r="BK733" s="831"/>
      <c r="BL733" s="831"/>
      <c r="BM733" s="831"/>
      <c r="BN733" s="831"/>
      <c r="BO733" s="831"/>
      <c r="BQ733" s="831"/>
      <c r="BR733" s="831"/>
      <c r="BS733" s="831"/>
      <c r="BT733" s="831"/>
      <c r="BV733" s="813"/>
      <c r="BW733" s="813"/>
      <c r="BX733" s="813"/>
      <c r="BY733" s="813"/>
      <c r="BZ733" s="813"/>
      <c r="CA733" s="813"/>
      <c r="CD733" s="813"/>
      <c r="CE733" s="813"/>
      <c r="CI733" s="837"/>
      <c r="CJ733" s="837"/>
      <c r="CK733" s="837"/>
      <c r="CL733" s="837"/>
      <c r="CM733" s="837"/>
      <c r="CN733" s="837"/>
      <c r="CO733" s="837"/>
      <c r="CP733" s="837"/>
      <c r="CQ733" s="837"/>
      <c r="CR733" s="837"/>
      <c r="CS733" s="837"/>
      <c r="CT733" s="837"/>
      <c r="CU733" s="837"/>
      <c r="CV733" s="837"/>
      <c r="CW733" s="837"/>
      <c r="CX733" s="837"/>
      <c r="DD733" s="837"/>
      <c r="DE733" s="837"/>
      <c r="DF733" s="837"/>
      <c r="DG733" s="837"/>
      <c r="DH733" s="827"/>
      <c r="DI733" s="827"/>
      <c r="DQ733" s="805"/>
      <c r="ED733" s="828"/>
      <c r="EE733" s="828"/>
      <c r="EF733" s="828"/>
      <c r="EG733" s="828"/>
      <c r="EH733" s="828"/>
      <c r="EI733" s="828"/>
      <c r="EJ733" s="828"/>
      <c r="EK733" s="828"/>
      <c r="EL733" s="828"/>
      <c r="EM733" s="828"/>
      <c r="EN733" s="742"/>
    </row>
    <row r="734" spans="1:144" ht="12" customHeight="1">
      <c r="A734" s="564" t="s">
        <v>721</v>
      </c>
      <c r="C734" s="68"/>
      <c r="D734" s="41"/>
      <c r="E734" s="69"/>
      <c r="F734" s="70"/>
      <c r="G734" s="71"/>
      <c r="H734" s="72"/>
      <c r="I734" s="512"/>
      <c r="J734" s="736" t="s">
        <v>720</v>
      </c>
      <c r="K734" s="512"/>
      <c r="L734" s="519"/>
      <c r="M734" s="902"/>
      <c r="N734" s="890"/>
      <c r="O734" s="1090">
        <f>SUM(O733)</f>
        <v>0</v>
      </c>
      <c r="P734" s="800"/>
      <c r="Q734" s="880"/>
      <c r="R734" s="881"/>
      <c r="S734" s="882"/>
      <c r="T734" s="883"/>
      <c r="U734" s="49">
        <f>H734*M734</f>
        <v>0</v>
      </c>
      <c r="V734" s="279"/>
      <c r="W734" s="279"/>
      <c r="Z734" s="321"/>
      <c r="AA734" s="321"/>
      <c r="AB734" s="321"/>
      <c r="AC734" s="321"/>
      <c r="AD734" s="321"/>
      <c r="AE734" s="280"/>
      <c r="AF734" s="280"/>
      <c r="AI734" s="280"/>
      <c r="AJ734" s="280"/>
      <c r="AK734" s="280"/>
      <c r="AL734" s="280"/>
      <c r="AM734" s="280"/>
      <c r="AN734" s="281"/>
      <c r="AO734" s="281"/>
      <c r="AR734" s="281"/>
      <c r="AS734" s="281"/>
      <c r="AT734" s="281"/>
      <c r="AU734" s="281"/>
      <c r="AV734" s="281"/>
      <c r="AW734" s="281"/>
      <c r="AZ734" s="281"/>
      <c r="BA734" s="281"/>
      <c r="BB734" s="281"/>
      <c r="BC734" s="281"/>
      <c r="BD734" s="281"/>
      <c r="BE734" s="281"/>
      <c r="BF734" s="281"/>
      <c r="BG734" s="281"/>
      <c r="BH734" s="281"/>
      <c r="BK734" s="815"/>
      <c r="BL734" s="815"/>
      <c r="BM734" s="815"/>
      <c r="BN734" s="815"/>
      <c r="BO734" s="815"/>
      <c r="BQ734" s="884"/>
      <c r="BR734" s="884"/>
      <c r="BS734" s="884"/>
      <c r="BT734" s="826"/>
      <c r="BV734" s="742"/>
      <c r="BW734" s="742"/>
      <c r="BX734" s="742"/>
      <c r="BY734" s="742"/>
      <c r="BZ734" s="805"/>
      <c r="CA734" s="805"/>
      <c r="CD734" s="805"/>
      <c r="CE734" s="645"/>
      <c r="CI734" s="885"/>
      <c r="CJ734" s="885"/>
      <c r="CK734" s="885"/>
      <c r="CL734" s="885"/>
      <c r="CM734" s="885"/>
      <c r="CN734" s="885"/>
      <c r="CO734" s="885"/>
      <c r="CP734" s="885"/>
      <c r="CQ734" s="885"/>
      <c r="CR734" s="885"/>
      <c r="CS734" s="885"/>
      <c r="CT734" s="885"/>
      <c r="CU734" s="885"/>
      <c r="CV734" s="885"/>
      <c r="CW734" s="885"/>
      <c r="CX734" s="815"/>
      <c r="DD734" s="886"/>
      <c r="DE734" s="887"/>
      <c r="DF734" s="887"/>
      <c r="DG734" s="887"/>
      <c r="DH734" s="888"/>
      <c r="DI734" s="889"/>
      <c r="DQ734" s="808"/>
      <c r="ED734" s="889"/>
      <c r="EE734" s="889"/>
      <c r="EF734" s="889"/>
      <c r="EG734" s="889"/>
      <c r="EH734" s="889"/>
      <c r="EI734" s="889"/>
      <c r="EJ734" s="889"/>
      <c r="EK734" s="887"/>
      <c r="EL734" s="887"/>
      <c r="EM734" s="887"/>
      <c r="EN734" s="742"/>
    </row>
    <row r="735" spans="2:144" ht="6" customHeight="1">
      <c r="B735" s="326"/>
      <c r="C735" s="284"/>
      <c r="D735" s="84"/>
      <c r="E735" s="285"/>
      <c r="F735" s="286"/>
      <c r="G735" s="287"/>
      <c r="H735" s="288"/>
      <c r="I735" s="289"/>
      <c r="J735" s="290"/>
      <c r="K735" s="290"/>
      <c r="L735" s="521"/>
      <c r="M735" s="916"/>
      <c r="N735" s="917"/>
      <c r="O735" s="918"/>
      <c r="P735" s="920"/>
      <c r="Q735" s="892"/>
      <c r="R735" s="893"/>
      <c r="S735" s="894"/>
      <c r="T735" s="895"/>
      <c r="U735" s="49">
        <f>H735*M735</f>
        <v>0</v>
      </c>
      <c r="V735" s="279"/>
      <c r="W735" s="279"/>
      <c r="Z735" s="321"/>
      <c r="AA735" s="321"/>
      <c r="AB735" s="321"/>
      <c r="AC735" s="321"/>
      <c r="AD735" s="321"/>
      <c r="AE735" s="280"/>
      <c r="AF735" s="280"/>
      <c r="AI735" s="280"/>
      <c r="AJ735" s="280"/>
      <c r="AK735" s="280"/>
      <c r="AL735" s="280"/>
      <c r="AM735" s="280"/>
      <c r="AN735" s="281"/>
      <c r="AO735" s="281"/>
      <c r="AR735" s="281"/>
      <c r="AS735" s="281"/>
      <c r="AT735" s="281"/>
      <c r="AU735" s="281"/>
      <c r="AV735" s="281"/>
      <c r="AW735" s="281"/>
      <c r="AZ735" s="281"/>
      <c r="BA735" s="281"/>
      <c r="BB735" s="281"/>
      <c r="BC735" s="281"/>
      <c r="BD735" s="281"/>
      <c r="BE735" s="281"/>
      <c r="BF735" s="281"/>
      <c r="BG735" s="281"/>
      <c r="BH735" s="281"/>
      <c r="BK735" s="815"/>
      <c r="BL735" s="815"/>
      <c r="BM735" s="815"/>
      <c r="BN735" s="815"/>
      <c r="BO735" s="815"/>
      <c r="BQ735" s="884"/>
      <c r="BR735" s="884"/>
      <c r="BS735" s="884"/>
      <c r="BT735" s="826"/>
      <c r="BV735" s="742"/>
      <c r="BW735" s="742"/>
      <c r="BX735" s="742"/>
      <c r="BY735" s="742"/>
      <c r="BZ735" s="805"/>
      <c r="CA735" s="805"/>
      <c r="CD735" s="805"/>
      <c r="CE735" s="645"/>
      <c r="CI735" s="885"/>
      <c r="CJ735" s="885"/>
      <c r="CK735" s="885"/>
      <c r="CL735" s="885"/>
      <c r="CM735" s="885"/>
      <c r="CN735" s="885"/>
      <c r="CO735" s="885"/>
      <c r="CP735" s="885"/>
      <c r="CQ735" s="885"/>
      <c r="CR735" s="885"/>
      <c r="CS735" s="885"/>
      <c r="CT735" s="885"/>
      <c r="CU735" s="885"/>
      <c r="CV735" s="885"/>
      <c r="CW735" s="885"/>
      <c r="CX735" s="815"/>
      <c r="DD735" s="886"/>
      <c r="DE735" s="887"/>
      <c r="DF735" s="887"/>
      <c r="DG735" s="887"/>
      <c r="DH735" s="888"/>
      <c r="DI735" s="889"/>
      <c r="DQ735" s="808"/>
      <c r="ED735" s="889"/>
      <c r="EE735" s="889"/>
      <c r="EF735" s="889"/>
      <c r="EG735" s="889"/>
      <c r="EH735" s="889"/>
      <c r="EI735" s="889"/>
      <c r="EJ735" s="889"/>
      <c r="EK735" s="887"/>
      <c r="EL735" s="887"/>
      <c r="EM735" s="887"/>
      <c r="EN735" s="742"/>
    </row>
    <row r="736" spans="3:144" ht="12" customHeight="1">
      <c r="C736" s="68"/>
      <c r="D736" s="41"/>
      <c r="E736" s="69"/>
      <c r="F736" s="70"/>
      <c r="G736" s="71"/>
      <c r="H736" s="72"/>
      <c r="I736" s="73"/>
      <c r="J736" s="74"/>
      <c r="K736" s="74"/>
      <c r="L736" s="519"/>
      <c r="M736" s="902"/>
      <c r="N736" s="890"/>
      <c r="O736" s="879"/>
      <c r="P736" s="800"/>
      <c r="Q736" s="880"/>
      <c r="R736" s="881"/>
      <c r="S736" s="882"/>
      <c r="T736" s="883"/>
      <c r="U736" s="49">
        <f>H736*M736</f>
        <v>0</v>
      </c>
      <c r="V736" s="279"/>
      <c r="W736" s="279"/>
      <c r="Z736" s="321"/>
      <c r="AA736" s="321"/>
      <c r="AB736" s="321"/>
      <c r="AC736" s="321"/>
      <c r="AD736" s="321"/>
      <c r="AE736" s="280"/>
      <c r="AF736" s="280"/>
      <c r="AI736" s="280"/>
      <c r="AJ736" s="280"/>
      <c r="AK736" s="280"/>
      <c r="AL736" s="280"/>
      <c r="AM736" s="280"/>
      <c r="AN736" s="281"/>
      <c r="AO736" s="281"/>
      <c r="AR736" s="281"/>
      <c r="AS736" s="281"/>
      <c r="AT736" s="281"/>
      <c r="AU736" s="281"/>
      <c r="AV736" s="281"/>
      <c r="AW736" s="281"/>
      <c r="AZ736" s="281"/>
      <c r="BA736" s="281"/>
      <c r="BB736" s="281"/>
      <c r="BC736" s="281"/>
      <c r="BD736" s="281"/>
      <c r="BE736" s="281"/>
      <c r="BF736" s="281"/>
      <c r="BG736" s="281"/>
      <c r="BH736" s="281"/>
      <c r="BK736" s="815"/>
      <c r="BL736" s="815"/>
      <c r="BM736" s="815"/>
      <c r="BN736" s="815"/>
      <c r="BO736" s="815"/>
      <c r="BQ736" s="884"/>
      <c r="BR736" s="884"/>
      <c r="BS736" s="884"/>
      <c r="BT736" s="826"/>
      <c r="BV736" s="742"/>
      <c r="BW736" s="742"/>
      <c r="BX736" s="742"/>
      <c r="BY736" s="742"/>
      <c r="BZ736" s="805"/>
      <c r="CA736" s="805"/>
      <c r="CD736" s="805"/>
      <c r="CE736" s="645"/>
      <c r="CI736" s="885"/>
      <c r="CJ736" s="885"/>
      <c r="CK736" s="885"/>
      <c r="CL736" s="885"/>
      <c r="CM736" s="885"/>
      <c r="CN736" s="885"/>
      <c r="CO736" s="885"/>
      <c r="CP736" s="885"/>
      <c r="CQ736" s="885"/>
      <c r="CR736" s="885"/>
      <c r="CS736" s="885"/>
      <c r="CT736" s="885"/>
      <c r="CU736" s="885"/>
      <c r="CV736" s="885"/>
      <c r="CW736" s="885"/>
      <c r="CX736" s="815"/>
      <c r="DD736" s="886"/>
      <c r="DE736" s="887"/>
      <c r="DF736" s="887"/>
      <c r="DG736" s="887"/>
      <c r="DH736" s="888"/>
      <c r="DI736" s="889"/>
      <c r="DQ736" s="808"/>
      <c r="ED736" s="889"/>
      <c r="EE736" s="889"/>
      <c r="EF736" s="889"/>
      <c r="EG736" s="889"/>
      <c r="EH736" s="889"/>
      <c r="EI736" s="889"/>
      <c r="EJ736" s="889"/>
      <c r="EK736" s="887"/>
      <c r="EL736" s="887"/>
      <c r="EM736" s="887"/>
      <c r="EN736" s="742"/>
    </row>
    <row r="737" spans="2:144" ht="15.75" customHeight="1">
      <c r="B737" s="458" t="s">
        <v>616</v>
      </c>
      <c r="C737" s="50"/>
      <c r="D737" s="50"/>
      <c r="E737" s="50"/>
      <c r="F737" s="50"/>
      <c r="G737" s="51"/>
      <c r="H737" s="50"/>
      <c r="I737" s="51"/>
      <c r="J737" s="50"/>
      <c r="K737" s="50"/>
      <c r="L737" s="519"/>
      <c r="M737" s="902"/>
      <c r="N737" s="890"/>
      <c r="O737" s="879"/>
      <c r="P737" s="800"/>
      <c r="Q737" s="880"/>
      <c r="R737" s="881"/>
      <c r="S737" s="882"/>
      <c r="T737" s="883"/>
      <c r="U737" s="49">
        <f>H737*M737</f>
        <v>0</v>
      </c>
      <c r="V737" s="220"/>
      <c r="W737" s="220"/>
      <c r="Z737" s="220"/>
      <c r="AA737" s="220"/>
      <c r="AB737" s="220"/>
      <c r="AC737" s="220"/>
      <c r="AD737" s="220"/>
      <c r="AE737" s="220"/>
      <c r="AF737" s="220"/>
      <c r="AI737" s="220"/>
      <c r="AJ737" s="220"/>
      <c r="AK737" s="220"/>
      <c r="AL737" s="220"/>
      <c r="AM737" s="220"/>
      <c r="AN737" s="220"/>
      <c r="AO737" s="220"/>
      <c r="AR737" s="220"/>
      <c r="AS737" s="220"/>
      <c r="AT737" s="220"/>
      <c r="AU737" s="220"/>
      <c r="AV737" s="220"/>
      <c r="AW737" s="220"/>
      <c r="AZ737" s="220"/>
      <c r="BA737" s="220"/>
      <c r="BB737" s="220"/>
      <c r="BC737" s="220"/>
      <c r="BD737" s="220"/>
      <c r="BE737" s="220"/>
      <c r="BF737" s="220"/>
      <c r="BG737" s="220"/>
      <c r="BH737" s="220"/>
      <c r="BK737" s="815"/>
      <c r="BL737" s="815"/>
      <c r="BM737" s="815"/>
      <c r="BN737" s="815"/>
      <c r="BO737" s="815"/>
      <c r="BQ737" s="884"/>
      <c r="BR737" s="884"/>
      <c r="BS737" s="884"/>
      <c r="BT737" s="826"/>
      <c r="BV737" s="742"/>
      <c r="BW737" s="742"/>
      <c r="BX737" s="742"/>
      <c r="BY737" s="742"/>
      <c r="BZ737" s="805"/>
      <c r="CA737" s="805"/>
      <c r="CD737" s="805"/>
      <c r="CE737" s="645"/>
      <c r="CI737" s="885"/>
      <c r="CJ737" s="885"/>
      <c r="CK737" s="885"/>
      <c r="CL737" s="885"/>
      <c r="CM737" s="885"/>
      <c r="CN737" s="885"/>
      <c r="CO737" s="885"/>
      <c r="CP737" s="885"/>
      <c r="CQ737" s="885"/>
      <c r="CR737" s="885"/>
      <c r="CS737" s="885"/>
      <c r="CT737" s="885"/>
      <c r="CU737" s="885"/>
      <c r="CV737" s="885"/>
      <c r="CW737" s="885"/>
      <c r="CX737" s="815"/>
      <c r="DD737" s="886"/>
      <c r="DE737" s="887"/>
      <c r="DF737" s="887"/>
      <c r="DG737" s="887"/>
      <c r="DH737" s="888"/>
      <c r="DI737" s="889"/>
      <c r="DQ737" s="808"/>
      <c r="ED737" s="889"/>
      <c r="EE737" s="889"/>
      <c r="EF737" s="889"/>
      <c r="EG737" s="889"/>
      <c r="EH737" s="889"/>
      <c r="EI737" s="889"/>
      <c r="EJ737" s="889"/>
      <c r="EK737" s="887"/>
      <c r="EL737" s="887"/>
      <c r="EM737" s="887"/>
      <c r="EN737" s="742"/>
    </row>
    <row r="738" spans="2:144" ht="6" customHeight="1">
      <c r="B738" s="52"/>
      <c r="C738" s="52"/>
      <c r="D738" s="52"/>
      <c r="E738" s="52"/>
      <c r="F738" s="52"/>
      <c r="G738" s="53"/>
      <c r="H738" s="52"/>
      <c r="I738" s="53"/>
      <c r="J738" s="52"/>
      <c r="K738" s="52"/>
      <c r="L738" s="519"/>
      <c r="M738" s="902"/>
      <c r="N738" s="890"/>
      <c r="O738" s="879"/>
      <c r="P738" s="800"/>
      <c r="Q738" s="880"/>
      <c r="R738" s="881"/>
      <c r="S738" s="882"/>
      <c r="T738" s="883"/>
      <c r="V738" s="220"/>
      <c r="W738" s="220"/>
      <c r="Z738" s="220"/>
      <c r="AA738" s="220"/>
      <c r="AB738" s="220"/>
      <c r="AC738" s="220"/>
      <c r="AD738" s="220"/>
      <c r="AE738" s="220"/>
      <c r="AF738" s="220"/>
      <c r="AI738" s="220"/>
      <c r="AJ738" s="220"/>
      <c r="AK738" s="220"/>
      <c r="AL738" s="220"/>
      <c r="AM738" s="220"/>
      <c r="AN738" s="220"/>
      <c r="AO738" s="220"/>
      <c r="AR738" s="220"/>
      <c r="AS738" s="220"/>
      <c r="AT738" s="220"/>
      <c r="AU738" s="220"/>
      <c r="AV738" s="220"/>
      <c r="AW738" s="220"/>
      <c r="AZ738" s="220"/>
      <c r="BA738" s="220"/>
      <c r="BB738" s="220"/>
      <c r="BC738" s="220"/>
      <c r="BD738" s="220"/>
      <c r="BE738" s="220"/>
      <c r="BF738" s="220"/>
      <c r="BG738" s="220"/>
      <c r="BH738" s="220"/>
      <c r="BK738" s="815"/>
      <c r="BL738" s="815"/>
      <c r="BM738" s="815"/>
      <c r="BN738" s="815"/>
      <c r="BO738" s="815"/>
      <c r="BQ738" s="884"/>
      <c r="BR738" s="884"/>
      <c r="BS738" s="884"/>
      <c r="BT738" s="826"/>
      <c r="BV738" s="742"/>
      <c r="BW738" s="742"/>
      <c r="BX738" s="742"/>
      <c r="BY738" s="742"/>
      <c r="BZ738" s="805"/>
      <c r="CA738" s="805"/>
      <c r="CD738" s="805"/>
      <c r="CE738" s="645"/>
      <c r="CI738" s="885"/>
      <c r="CJ738" s="885"/>
      <c r="CK738" s="885"/>
      <c r="CL738" s="885"/>
      <c r="CM738" s="885"/>
      <c r="CN738" s="885"/>
      <c r="CO738" s="885"/>
      <c r="CP738" s="885"/>
      <c r="CQ738" s="885"/>
      <c r="CR738" s="885"/>
      <c r="CS738" s="885"/>
      <c r="CT738" s="885"/>
      <c r="CU738" s="885"/>
      <c r="CV738" s="885"/>
      <c r="CW738" s="885"/>
      <c r="CX738" s="815"/>
      <c r="DD738" s="886"/>
      <c r="DE738" s="887"/>
      <c r="DF738" s="887"/>
      <c r="DG738" s="887"/>
      <c r="DH738" s="888"/>
      <c r="DI738" s="889"/>
      <c r="DQ738" s="808"/>
      <c r="ED738" s="889"/>
      <c r="EE738" s="889"/>
      <c r="EF738" s="889"/>
      <c r="EG738" s="889"/>
      <c r="EH738" s="889"/>
      <c r="EI738" s="889"/>
      <c r="EJ738" s="889"/>
      <c r="EK738" s="887"/>
      <c r="EL738" s="887"/>
      <c r="EM738" s="887"/>
      <c r="EN738" s="742"/>
    </row>
    <row r="739" spans="2:144" ht="44.25" customHeight="1">
      <c r="B739" s="54">
        <v>1100</v>
      </c>
      <c r="C739" s="55"/>
      <c r="D739" s="453" t="s">
        <v>671</v>
      </c>
      <c r="E739" s="57" t="s">
        <v>233</v>
      </c>
      <c r="F739" s="57" t="s">
        <v>232</v>
      </c>
      <c r="G739" s="58" t="s">
        <v>231</v>
      </c>
      <c r="H739" s="59" t="s">
        <v>234</v>
      </c>
      <c r="I739" s="60" t="s">
        <v>179</v>
      </c>
      <c r="J739" s="59" t="s">
        <v>235</v>
      </c>
      <c r="K739" s="329" t="s">
        <v>666</v>
      </c>
      <c r="L739" s="515"/>
      <c r="M739" s="816"/>
      <c r="N739" s="817"/>
      <c r="O739" s="818" t="s">
        <v>236</v>
      </c>
      <c r="P739" s="819"/>
      <c r="Q739" s="821" t="s">
        <v>237</v>
      </c>
      <c r="R739" s="821" t="s">
        <v>238</v>
      </c>
      <c r="S739" s="843" t="s">
        <v>239</v>
      </c>
      <c r="T739" s="823" t="s">
        <v>240</v>
      </c>
      <c r="V739" s="308"/>
      <c r="W739" s="308"/>
      <c r="Z739" s="309"/>
      <c r="AA739" s="309"/>
      <c r="AB739" s="309"/>
      <c r="AC739" s="309"/>
      <c r="AD739" s="309"/>
      <c r="AE739" s="309"/>
      <c r="AF739" s="309"/>
      <c r="AI739" s="309"/>
      <c r="AJ739" s="309"/>
      <c r="AK739" s="309"/>
      <c r="AL739" s="309"/>
      <c r="AM739" s="309"/>
      <c r="AN739" s="309"/>
      <c r="AO739" s="309"/>
      <c r="AR739" s="309"/>
      <c r="AS739" s="309"/>
      <c r="AT739" s="309"/>
      <c r="AU739" s="309"/>
      <c r="AV739" s="309"/>
      <c r="AW739" s="309"/>
      <c r="AZ739" s="309"/>
      <c r="BA739" s="309"/>
      <c r="BB739" s="309"/>
      <c r="BC739" s="309"/>
      <c r="BD739" s="309"/>
      <c r="BE739" s="309"/>
      <c r="BF739" s="309"/>
      <c r="BG739" s="309"/>
      <c r="BH739" s="309"/>
      <c r="BK739" s="831"/>
      <c r="BL739" s="831"/>
      <c r="BM739" s="831"/>
      <c r="BN739" s="831"/>
      <c r="BO739" s="831"/>
      <c r="BQ739" s="831"/>
      <c r="BR739" s="831"/>
      <c r="BS739" s="831"/>
      <c r="BT739" s="831"/>
      <c r="BV739" s="824"/>
      <c r="BW739" s="824"/>
      <c r="BX739" s="824"/>
      <c r="BY739" s="824"/>
      <c r="BZ739" s="824"/>
      <c r="CA739" s="824"/>
      <c r="CD739" s="824"/>
      <c r="CE739" s="824"/>
      <c r="CI739" s="825"/>
      <c r="CJ739" s="825"/>
      <c r="CK739" s="825"/>
      <c r="CL739" s="825"/>
      <c r="CM739" s="825"/>
      <c r="CN739" s="825"/>
      <c r="CO739" s="825"/>
      <c r="CP739" s="825"/>
      <c r="CQ739" s="825"/>
      <c r="CR739" s="825"/>
      <c r="CS739" s="825"/>
      <c r="CT739" s="825"/>
      <c r="CU739" s="825"/>
      <c r="CV739" s="825"/>
      <c r="CW739" s="825"/>
      <c r="CX739" s="825"/>
      <c r="DD739" s="825"/>
      <c r="DE739" s="825"/>
      <c r="DF739" s="825"/>
      <c r="DG739" s="825"/>
      <c r="DH739" s="827"/>
      <c r="DI739" s="827"/>
      <c r="DQ739" s="826"/>
      <c r="ED739" s="828"/>
      <c r="EE739" s="828"/>
      <c r="EF739" s="828"/>
      <c r="EG739" s="828"/>
      <c r="EH739" s="828"/>
      <c r="EI739" s="828"/>
      <c r="EJ739" s="828"/>
      <c r="EK739" s="828"/>
      <c r="EL739" s="828"/>
      <c r="EM739" s="828"/>
      <c r="EN739" s="742"/>
    </row>
    <row r="740" spans="2:144" ht="12" customHeight="1">
      <c r="B740" s="63" t="s">
        <v>653</v>
      </c>
      <c r="C740" s="64"/>
      <c r="D740" s="65" t="s">
        <v>466</v>
      </c>
      <c r="E740" s="42"/>
      <c r="F740" s="42"/>
      <c r="G740" s="330"/>
      <c r="H740" s="42"/>
      <c r="I740" s="330"/>
      <c r="J740" s="42"/>
      <c r="K740" s="66"/>
      <c r="L740" s="514"/>
      <c r="M740" s="797"/>
      <c r="N740" s="798" t="s">
        <v>180</v>
      </c>
      <c r="O740" s="799">
        <f>AG742*M740</f>
        <v>0</v>
      </c>
      <c r="P740" s="848" t="s">
        <v>449</v>
      </c>
      <c r="Q740" s="844"/>
      <c r="R740" s="845"/>
      <c r="S740" s="846"/>
      <c r="T740" s="847"/>
      <c r="U740" s="49">
        <f>H740*M740</f>
        <v>0</v>
      </c>
      <c r="V740" s="308"/>
      <c r="W740" s="308"/>
      <c r="X740" s="309"/>
      <c r="Y740" s="309"/>
      <c r="Z740" s="309"/>
      <c r="AA740" s="309"/>
      <c r="AB740" s="309"/>
      <c r="AC740" s="309"/>
      <c r="AD740" s="309"/>
      <c r="AE740" s="309"/>
      <c r="AF740" s="309"/>
      <c r="AG740" s="309"/>
      <c r="AH740" s="309"/>
      <c r="AI740" s="309"/>
      <c r="AJ740" s="309"/>
      <c r="AK740" s="309"/>
      <c r="AL740" s="309"/>
      <c r="AM740" s="309"/>
      <c r="AN740" s="309"/>
      <c r="AO740" s="309"/>
      <c r="AP740" s="309"/>
      <c r="AQ740" s="309"/>
      <c r="AR740" s="309"/>
      <c r="AS740" s="309"/>
      <c r="AT740" s="309"/>
      <c r="AU740" s="309"/>
      <c r="AV740" s="309"/>
      <c r="AW740" s="309"/>
      <c r="AZ740" s="309"/>
      <c r="BA740" s="309"/>
      <c r="BB740" s="309"/>
      <c r="BC740" s="309"/>
      <c r="BD740" s="309"/>
      <c r="BE740" s="309"/>
      <c r="BF740" s="309"/>
      <c r="BG740" s="309"/>
      <c r="BH740" s="309"/>
      <c r="BK740" s="831"/>
      <c r="BL740" s="831"/>
      <c r="BM740" s="831"/>
      <c r="BN740" s="831"/>
      <c r="BO740" s="831"/>
      <c r="BQ740" s="831"/>
      <c r="BR740" s="831"/>
      <c r="BS740" s="831"/>
      <c r="BT740" s="831"/>
      <c r="BV740" s="824"/>
      <c r="BW740" s="824"/>
      <c r="BX740" s="824"/>
      <c r="BY740" s="824"/>
      <c r="BZ740" s="824"/>
      <c r="CA740" s="824"/>
      <c r="CD740" s="824"/>
      <c r="CE740" s="824"/>
      <c r="CI740" s="825"/>
      <c r="CJ740" s="825"/>
      <c r="CK740" s="825"/>
      <c r="CL740" s="825"/>
      <c r="CM740" s="825"/>
      <c r="CN740" s="825"/>
      <c r="CO740" s="825"/>
      <c r="CP740" s="825"/>
      <c r="CQ740" s="825"/>
      <c r="CR740" s="825"/>
      <c r="CS740" s="825"/>
      <c r="CT740" s="825"/>
      <c r="CU740" s="825"/>
      <c r="CV740" s="825"/>
      <c r="CW740" s="825"/>
      <c r="CX740" s="825"/>
      <c r="DD740" s="825"/>
      <c r="DE740" s="825"/>
      <c r="DF740" s="825"/>
      <c r="DG740" s="825"/>
      <c r="DH740" s="827"/>
      <c r="DI740" s="827"/>
      <c r="DQ740" s="826"/>
      <c r="ED740" s="828"/>
      <c r="EE740" s="828"/>
      <c r="EF740" s="828"/>
      <c r="EG740" s="828"/>
      <c r="EH740" s="828"/>
      <c r="EI740" s="828"/>
      <c r="EJ740" s="828"/>
      <c r="EK740" s="828"/>
      <c r="EL740" s="828"/>
      <c r="EM740" s="828"/>
      <c r="EN740" s="742"/>
    </row>
    <row r="741" spans="2:144" ht="12" customHeight="1">
      <c r="B741" s="522"/>
      <c r="C741" s="523"/>
      <c r="D741" s="523"/>
      <c r="E741" s="524"/>
      <c r="F741" s="524"/>
      <c r="G741" s="525"/>
      <c r="H741" s="524"/>
      <c r="I741" s="526"/>
      <c r="J741" s="527"/>
      <c r="K741" s="528"/>
      <c r="L741" s="514"/>
      <c r="M741" s="921" t="s">
        <v>763</v>
      </c>
      <c r="N741" s="922"/>
      <c r="O741" s="923"/>
      <c r="P741" s="924"/>
      <c r="Q741" s="925"/>
      <c r="R741" s="925"/>
      <c r="S741" s="926"/>
      <c r="T741" s="927"/>
      <c r="V741" s="308"/>
      <c r="W741" s="308"/>
      <c r="X741" s="309"/>
      <c r="Y741" s="309"/>
      <c r="Z741" s="309"/>
      <c r="AA741" s="309"/>
      <c r="AB741" s="309"/>
      <c r="AC741" s="309"/>
      <c r="AD741" s="309"/>
      <c r="AE741" s="309"/>
      <c r="AF741" s="309"/>
      <c r="AG741" s="309"/>
      <c r="AH741" s="309"/>
      <c r="AI741" s="309"/>
      <c r="AJ741" s="309"/>
      <c r="AK741" s="309"/>
      <c r="AL741" s="309"/>
      <c r="AM741" s="309"/>
      <c r="AN741" s="309"/>
      <c r="AO741" s="309"/>
      <c r="AP741" s="309"/>
      <c r="AQ741" s="309"/>
      <c r="AR741" s="309"/>
      <c r="AS741" s="309"/>
      <c r="AT741" s="309"/>
      <c r="AU741" s="309"/>
      <c r="AV741" s="309"/>
      <c r="AW741" s="309"/>
      <c r="AX741" s="309"/>
      <c r="AY741" s="309"/>
      <c r="AZ741" s="309"/>
      <c r="BA741" s="309"/>
      <c r="BB741" s="309"/>
      <c r="BC741" s="309"/>
      <c r="BD741" s="309"/>
      <c r="BE741" s="309"/>
      <c r="BF741" s="309"/>
      <c r="BG741" s="309"/>
      <c r="BH741" s="309"/>
      <c r="BK741" s="831"/>
      <c r="BL741" s="831"/>
      <c r="BM741" s="831"/>
      <c r="BN741" s="831"/>
      <c r="BO741" s="831"/>
      <c r="BQ741" s="831"/>
      <c r="BR741" s="831"/>
      <c r="BS741" s="831"/>
      <c r="BT741" s="831"/>
      <c r="BV741" s="824"/>
      <c r="BW741" s="824"/>
      <c r="BX741" s="824"/>
      <c r="BY741" s="824"/>
      <c r="BZ741" s="824"/>
      <c r="CA741" s="824"/>
      <c r="CD741" s="824"/>
      <c r="CE741" s="824"/>
      <c r="CI741" s="825"/>
      <c r="CJ741" s="825"/>
      <c r="CK741" s="825"/>
      <c r="CL741" s="825"/>
      <c r="CM741" s="825"/>
      <c r="CN741" s="825"/>
      <c r="CO741" s="825"/>
      <c r="CP741" s="825"/>
      <c r="CQ741" s="825"/>
      <c r="CR741" s="825"/>
      <c r="CS741" s="825"/>
      <c r="CT741" s="825"/>
      <c r="CU741" s="825"/>
      <c r="CV741" s="825"/>
      <c r="CW741" s="825"/>
      <c r="CX741" s="825"/>
      <c r="DD741" s="825"/>
      <c r="DE741" s="825"/>
      <c r="DF741" s="825"/>
      <c r="DG741" s="825"/>
      <c r="DH741" s="827"/>
      <c r="DI741" s="827"/>
      <c r="DQ741" s="826"/>
      <c r="ED741" s="828"/>
      <c r="EE741" s="828"/>
      <c r="EF741" s="828"/>
      <c r="EG741" s="828"/>
      <c r="EH741" s="828"/>
      <c r="EI741" s="828"/>
      <c r="EJ741" s="828"/>
      <c r="EK741" s="828"/>
      <c r="EL741" s="828"/>
      <c r="EM741" s="828"/>
      <c r="EN741" s="742"/>
    </row>
    <row r="742" spans="2:144" ht="12" customHeight="1">
      <c r="B742" s="2"/>
      <c r="G742" s="2"/>
      <c r="I742" s="2"/>
      <c r="L742" s="514"/>
      <c r="M742" s="921"/>
      <c r="O742" s="1090">
        <f>SUM(O740:O741)</f>
        <v>0</v>
      </c>
      <c r="Q742" s="2"/>
      <c r="S742" s="2"/>
      <c r="V742" s="219"/>
      <c r="W742" s="219"/>
      <c r="X742" s="188"/>
      <c r="Y742" s="188"/>
      <c r="Z742" s="188"/>
      <c r="AA742" s="188"/>
      <c r="AB742" s="188"/>
      <c r="AC742" s="188"/>
      <c r="AD742" s="188"/>
      <c r="AE742" s="188"/>
      <c r="AF742" s="188"/>
      <c r="AG742" s="187"/>
      <c r="AH742" s="187"/>
      <c r="AI742" s="187"/>
      <c r="AJ742" s="187"/>
      <c r="AK742" s="187"/>
      <c r="AL742" s="187"/>
      <c r="AM742" s="187"/>
      <c r="AN742" s="187"/>
      <c r="AO742" s="187"/>
      <c r="AP742" s="189"/>
      <c r="AQ742" s="189"/>
      <c r="AR742" s="189"/>
      <c r="AS742" s="189"/>
      <c r="AT742" s="189"/>
      <c r="AU742" s="189"/>
      <c r="AV742" s="189"/>
      <c r="AW742" s="189"/>
      <c r="AX742" s="856"/>
      <c r="AY742" s="856"/>
      <c r="AZ742" s="856"/>
      <c r="BA742" s="856"/>
      <c r="BB742" s="856"/>
      <c r="BC742" s="856"/>
      <c r="BD742" s="856"/>
      <c r="BE742" s="856"/>
      <c r="BF742" s="856"/>
      <c r="BG742" s="856"/>
      <c r="BH742" s="856"/>
      <c r="BK742" s="812"/>
      <c r="BL742" s="812"/>
      <c r="BM742" s="812"/>
      <c r="BN742" s="812"/>
      <c r="BO742" s="812"/>
      <c r="BQ742" s="813"/>
      <c r="BR742" s="813"/>
      <c r="BS742" s="813"/>
      <c r="BT742" s="813"/>
      <c r="BV742" s="806"/>
      <c r="BW742" s="806"/>
      <c r="BX742" s="806"/>
      <c r="BY742" s="806"/>
      <c r="BZ742" s="806"/>
      <c r="CA742" s="806"/>
      <c r="CD742" s="852"/>
      <c r="CE742" s="852"/>
      <c r="CI742" s="814"/>
      <c r="CJ742" s="814"/>
      <c r="CK742" s="814"/>
      <c r="CL742" s="814"/>
      <c r="CM742" s="814"/>
      <c r="CN742" s="814"/>
      <c r="CO742" s="814"/>
      <c r="CP742" s="814"/>
      <c r="CQ742" s="814"/>
      <c r="CR742" s="814"/>
      <c r="CS742" s="814"/>
      <c r="CT742" s="814"/>
      <c r="CU742" s="814"/>
      <c r="CV742" s="814"/>
      <c r="CW742" s="814"/>
      <c r="CX742" s="815"/>
      <c r="DD742" s="807"/>
      <c r="DE742" s="807"/>
      <c r="DF742" s="807"/>
      <c r="DG742" s="807"/>
      <c r="DH742" s="809"/>
      <c r="DI742" s="809"/>
      <c r="DQ742" s="808"/>
      <c r="ED742" s="810"/>
      <c r="EE742" s="810"/>
      <c r="EF742" s="810"/>
      <c r="EG742" s="810"/>
      <c r="EH742" s="810"/>
      <c r="EI742" s="810"/>
      <c r="EJ742" s="810"/>
      <c r="EK742" s="810"/>
      <c r="EL742" s="810"/>
      <c r="EM742" s="810"/>
      <c r="EN742" s="742"/>
    </row>
    <row r="743" spans="3:144" ht="12" customHeight="1">
      <c r="C743" s="928"/>
      <c r="D743" s="928"/>
      <c r="E743" s="928"/>
      <c r="F743" s="928"/>
      <c r="G743" s="929"/>
      <c r="H743" s="928"/>
      <c r="I743" s="929"/>
      <c r="J743" s="736" t="s">
        <v>720</v>
      </c>
      <c r="L743" s="514"/>
      <c r="M743" s="921"/>
      <c r="N743" s="928"/>
      <c r="O743" s="930"/>
      <c r="P743" s="931"/>
      <c r="Q743" s="930"/>
      <c r="R743" s="928"/>
      <c r="S743" s="930"/>
      <c r="T743" s="928"/>
      <c r="U743" s="730"/>
      <c r="V743" s="784"/>
      <c r="W743" s="784"/>
      <c r="X743" s="784"/>
      <c r="Y743" s="876"/>
      <c r="Z743" s="876"/>
      <c r="AA743" s="876"/>
      <c r="AB743" s="876"/>
      <c r="AC743" s="876"/>
      <c r="AD743" s="876"/>
      <c r="AE743" s="876"/>
      <c r="AF743" s="876"/>
      <c r="AG743" s="876"/>
      <c r="AH743" s="876"/>
      <c r="AI743" s="876"/>
      <c r="AJ743" s="932"/>
      <c r="AK743" s="932"/>
      <c r="AL743" s="932"/>
      <c r="AM743" s="932"/>
      <c r="AN743" s="31"/>
      <c r="AO743" s="808"/>
      <c r="AP743" s="808"/>
      <c r="AQ743" s="808"/>
      <c r="AR743" s="808"/>
      <c r="AS743" s="808"/>
      <c r="AT743" s="808"/>
      <c r="AU743" s="808"/>
      <c r="AV743" s="808"/>
      <c r="AW743" s="808"/>
      <c r="AX743" s="808"/>
      <c r="AY743" s="808"/>
      <c r="AZ743" s="808"/>
      <c r="BA743" s="808"/>
      <c r="BB743" s="808"/>
      <c r="BC743" s="808"/>
      <c r="BD743" s="808"/>
      <c r="BE743" s="808"/>
      <c r="BF743" s="808"/>
      <c r="BG743" s="808"/>
      <c r="BH743" s="808"/>
      <c r="BI743" s="808"/>
      <c r="BJ743" s="31"/>
      <c r="BK743" s="742"/>
      <c r="BL743" s="742"/>
      <c r="BM743" s="742"/>
      <c r="BN743" s="742"/>
      <c r="BO743" s="742"/>
      <c r="BP743" s="742"/>
      <c r="BQ743" s="742"/>
      <c r="BR743" s="742"/>
      <c r="BS743" s="31"/>
      <c r="BT743" s="31"/>
      <c r="BU743" s="815"/>
      <c r="BV743" s="815"/>
      <c r="BW743" s="815"/>
      <c r="BX743" s="815"/>
      <c r="BY743" s="805"/>
      <c r="BZ743" s="805"/>
      <c r="CA743" s="805"/>
      <c r="CB743" s="805"/>
      <c r="CC743" s="805"/>
      <c r="CD743" s="826"/>
      <c r="CE743" s="815"/>
      <c r="CF743" s="742"/>
      <c r="CG743" s="742"/>
      <c r="CH743" s="742"/>
      <c r="CI743" s="742"/>
      <c r="CJ743" s="742"/>
      <c r="CK743" s="742"/>
      <c r="CL743" s="742"/>
      <c r="CM743" s="742"/>
      <c r="CN743" s="742"/>
      <c r="CO743" s="742"/>
      <c r="CP743" s="742"/>
      <c r="CQ743" s="742"/>
      <c r="CR743" s="805"/>
      <c r="CS743" s="805"/>
      <c r="CT743" s="805"/>
      <c r="CU743" s="805"/>
      <c r="CV743" s="805"/>
      <c r="CW743" s="645"/>
      <c r="CX743" s="645"/>
      <c r="CY743" s="933"/>
      <c r="CZ743" s="933"/>
      <c r="DA743" s="933"/>
      <c r="DB743" s="933"/>
      <c r="DC743" s="933"/>
      <c r="DD743" s="933"/>
      <c r="DE743" s="933"/>
      <c r="DF743" s="933"/>
      <c r="DG743" s="933"/>
      <c r="DH743" s="933"/>
      <c r="DI743" s="933"/>
      <c r="DJ743" s="933"/>
      <c r="DK743" s="933"/>
      <c r="DL743" s="933"/>
      <c r="DM743" s="933"/>
      <c r="DN743" s="933"/>
      <c r="DO743" s="933"/>
      <c r="DP743" s="815"/>
      <c r="DQ743" s="886"/>
      <c r="DR743" s="886"/>
      <c r="DS743" s="886"/>
      <c r="DT743" s="886"/>
      <c r="DU743" s="886"/>
      <c r="DV743" s="886"/>
      <c r="DW743" s="886"/>
      <c r="DX743" s="886"/>
      <c r="DY743" s="886"/>
      <c r="DZ743" s="886"/>
      <c r="EA743" s="886"/>
      <c r="EB743" s="886"/>
      <c r="EC743" s="886"/>
      <c r="ED743" s="886"/>
      <c r="EE743" s="886"/>
      <c r="EF743" s="886"/>
      <c r="EG743" s="886"/>
      <c r="EH743" s="886"/>
      <c r="EI743" s="934"/>
      <c r="EJ743" s="934"/>
      <c r="EK743" s="934"/>
      <c r="EL743" s="934"/>
      <c r="EM743" s="934"/>
      <c r="EN743" s="742"/>
    </row>
    <row r="744" spans="2:144" ht="12" customHeight="1">
      <c r="B744" s="935" t="s">
        <v>611</v>
      </c>
      <c r="C744" s="335"/>
      <c r="D744" s="936"/>
      <c r="E744" s="936"/>
      <c r="F744" s="936"/>
      <c r="G744" s="937"/>
      <c r="H744" s="936"/>
      <c r="I744" s="937"/>
      <c r="J744" s="936"/>
      <c r="K744" s="936"/>
      <c r="L744" s="936"/>
      <c r="M744" s="936"/>
      <c r="N744" s="936"/>
      <c r="O744" s="938"/>
      <c r="P744" s="939"/>
      <c r="Q744" s="938"/>
      <c r="R744" s="936"/>
      <c r="S744" s="938"/>
      <c r="T744" s="936"/>
      <c r="U744" s="730"/>
      <c r="V744" s="784"/>
      <c r="W744" s="784"/>
      <c r="X744" s="784"/>
      <c r="Y744" s="876"/>
      <c r="Z744" s="876"/>
      <c r="AA744" s="876"/>
      <c r="AB744" s="876"/>
      <c r="AC744" s="876"/>
      <c r="AD744" s="876"/>
      <c r="AE744" s="876"/>
      <c r="AF744" s="876"/>
      <c r="AG744" s="876"/>
      <c r="AH744" s="876"/>
      <c r="AI744" s="876"/>
      <c r="AJ744" s="932"/>
      <c r="AK744" s="932"/>
      <c r="AL744" s="932"/>
      <c r="AM744" s="932"/>
      <c r="AN744" s="31"/>
      <c r="AO744" s="808"/>
      <c r="AP744" s="808"/>
      <c r="AQ744" s="808"/>
      <c r="AR744" s="808"/>
      <c r="AS744" s="808"/>
      <c r="AT744" s="808"/>
      <c r="AU744" s="808"/>
      <c r="AV744" s="808"/>
      <c r="AW744" s="808"/>
      <c r="AX744" s="808"/>
      <c r="AY744" s="808"/>
      <c r="AZ744" s="808"/>
      <c r="BA744" s="808"/>
      <c r="BB744" s="808"/>
      <c r="BC744" s="808"/>
      <c r="BD744" s="808"/>
      <c r="BE744" s="808"/>
      <c r="BF744" s="808"/>
      <c r="BG744" s="808"/>
      <c r="BH744" s="808"/>
      <c r="BI744" s="808"/>
      <c r="BJ744" s="31"/>
      <c r="BK744" s="742"/>
      <c r="BL744" s="742"/>
      <c r="BM744" s="742"/>
      <c r="BN744" s="742"/>
      <c r="BO744" s="742"/>
      <c r="BP744" s="742"/>
      <c r="BQ744" s="742"/>
      <c r="BR744" s="742"/>
      <c r="BS744" s="31"/>
      <c r="BT744" s="31"/>
      <c r="BU744" s="815"/>
      <c r="BV744" s="815"/>
      <c r="BW744" s="815"/>
      <c r="BX744" s="815"/>
      <c r="BY744" s="805"/>
      <c r="BZ744" s="805"/>
      <c r="CA744" s="805"/>
      <c r="CB744" s="805"/>
      <c r="CC744" s="805"/>
      <c r="CD744" s="826"/>
      <c r="CE744" s="815"/>
      <c r="CF744" s="742"/>
      <c r="CG744" s="742"/>
      <c r="CH744" s="742"/>
      <c r="CI744" s="742"/>
      <c r="CJ744" s="742"/>
      <c r="CK744" s="742"/>
      <c r="CL744" s="742"/>
      <c r="CM744" s="742"/>
      <c r="CN744" s="742"/>
      <c r="CO744" s="742"/>
      <c r="CP744" s="742"/>
      <c r="CQ744" s="742"/>
      <c r="CR744" s="805"/>
      <c r="CS744" s="805"/>
      <c r="CT744" s="805"/>
      <c r="CU744" s="805"/>
      <c r="CV744" s="805"/>
      <c r="CW744" s="645"/>
      <c r="CX744" s="645"/>
      <c r="CY744" s="933"/>
      <c r="CZ744" s="933"/>
      <c r="DA744" s="933"/>
      <c r="DB744" s="933"/>
      <c r="DC744" s="933"/>
      <c r="DD744" s="933"/>
      <c r="DE744" s="933"/>
      <c r="DF744" s="933"/>
      <c r="DG744" s="933"/>
      <c r="DH744" s="933"/>
      <c r="DI744" s="933"/>
      <c r="DJ744" s="933"/>
      <c r="DK744" s="933"/>
      <c r="DL744" s="933"/>
      <c r="DM744" s="933"/>
      <c r="DN744" s="933"/>
      <c r="DO744" s="933"/>
      <c r="DP744" s="815"/>
      <c r="DQ744" s="886"/>
      <c r="DR744" s="886"/>
      <c r="DS744" s="886"/>
      <c r="DT744" s="886"/>
      <c r="DU744" s="886"/>
      <c r="DV744" s="886"/>
      <c r="DW744" s="886"/>
      <c r="DX744" s="886"/>
      <c r="DY744" s="886"/>
      <c r="DZ744" s="886"/>
      <c r="EA744" s="886"/>
      <c r="EB744" s="886"/>
      <c r="EC744" s="886"/>
      <c r="ED744" s="886"/>
      <c r="EE744" s="886"/>
      <c r="EF744" s="886"/>
      <c r="EG744" s="886"/>
      <c r="EH744" s="886"/>
      <c r="EI744" s="934"/>
      <c r="EJ744" s="934"/>
      <c r="EK744" s="934"/>
      <c r="EL744" s="934"/>
      <c r="EM744" s="934"/>
      <c r="EN744" s="742"/>
    </row>
    <row r="745" spans="2:144" ht="12" customHeight="1">
      <c r="B745" s="935" t="s">
        <v>612</v>
      </c>
      <c r="C745" s="335"/>
      <c r="D745" s="936"/>
      <c r="E745" s="936"/>
      <c r="F745" s="936"/>
      <c r="G745" s="937"/>
      <c r="H745" s="936"/>
      <c r="I745" s="937"/>
      <c r="J745" s="936"/>
      <c r="K745" s="936"/>
      <c r="L745" s="936"/>
      <c r="M745" s="936"/>
      <c r="N745" s="936"/>
      <c r="O745" s="938"/>
      <c r="P745" s="939"/>
      <c r="Q745" s="938"/>
      <c r="R745" s="936"/>
      <c r="S745" s="938"/>
      <c r="T745" s="936"/>
      <c r="U745" s="730" t="s">
        <v>234</v>
      </c>
      <c r="V745" s="784"/>
      <c r="W745" s="784"/>
      <c r="X745" s="784"/>
      <c r="Y745" s="876"/>
      <c r="Z745" s="876"/>
      <c r="AA745" s="876"/>
      <c r="AB745" s="876"/>
      <c r="AC745" s="876"/>
      <c r="AD745" s="876"/>
      <c r="AE745" s="876"/>
      <c r="AF745" s="876"/>
      <c r="AG745" s="876"/>
      <c r="AH745" s="876"/>
      <c r="AI745" s="876"/>
      <c r="AJ745" s="932"/>
      <c r="AK745" s="932"/>
      <c r="AL745" s="932"/>
      <c r="AM745" s="932"/>
      <c r="AN745" s="31"/>
      <c r="AO745" s="808"/>
      <c r="AP745" s="808"/>
      <c r="AQ745" s="808"/>
      <c r="AR745" s="808"/>
      <c r="AS745" s="808"/>
      <c r="AT745" s="808"/>
      <c r="AU745" s="808"/>
      <c r="AV745" s="808"/>
      <c r="AW745" s="808"/>
      <c r="AX745" s="808"/>
      <c r="AY745" s="808"/>
      <c r="AZ745" s="808"/>
      <c r="BA745" s="808"/>
      <c r="BB745" s="808"/>
      <c r="BC745" s="808"/>
      <c r="BD745" s="808"/>
      <c r="BE745" s="808"/>
      <c r="BF745" s="808"/>
      <c r="BG745" s="808"/>
      <c r="BH745" s="808"/>
      <c r="BI745" s="808"/>
      <c r="BJ745" s="31"/>
      <c r="BK745" s="742"/>
      <c r="BL745" s="742"/>
      <c r="BM745" s="742"/>
      <c r="BN745" s="742"/>
      <c r="BO745" s="742"/>
      <c r="BP745" s="742"/>
      <c r="BQ745" s="742"/>
      <c r="BR745" s="742"/>
      <c r="BS745" s="31"/>
      <c r="BT745" s="31"/>
      <c r="BU745" s="815"/>
      <c r="BV745" s="815"/>
      <c r="BW745" s="815"/>
      <c r="BX745" s="815"/>
      <c r="BY745" s="805"/>
      <c r="BZ745" s="805"/>
      <c r="CA745" s="805"/>
      <c r="CB745" s="805"/>
      <c r="CC745" s="805"/>
      <c r="CD745" s="826"/>
      <c r="CE745" s="815"/>
      <c r="CF745" s="742"/>
      <c r="CG745" s="742"/>
      <c r="CH745" s="742"/>
      <c r="CI745" s="742"/>
      <c r="CJ745" s="742"/>
      <c r="CK745" s="742"/>
      <c r="CL745" s="742"/>
      <c r="CM745" s="742"/>
      <c r="CN745" s="742"/>
      <c r="CO745" s="742"/>
      <c r="CP745" s="742"/>
      <c r="CQ745" s="742"/>
      <c r="CR745" s="805"/>
      <c r="CS745" s="805"/>
      <c r="CT745" s="805"/>
      <c r="CU745" s="805"/>
      <c r="CV745" s="805"/>
      <c r="CW745" s="645"/>
      <c r="CX745" s="645"/>
      <c r="CY745" s="933"/>
      <c r="CZ745" s="933"/>
      <c r="DA745" s="933"/>
      <c r="DB745" s="933"/>
      <c r="DC745" s="933"/>
      <c r="DD745" s="933"/>
      <c r="DE745" s="933"/>
      <c r="DF745" s="933"/>
      <c r="DG745" s="933"/>
      <c r="DH745" s="933"/>
      <c r="DI745" s="933"/>
      <c r="DJ745" s="933"/>
      <c r="DK745" s="933"/>
      <c r="DL745" s="933"/>
      <c r="DM745" s="933"/>
      <c r="DN745" s="933"/>
      <c r="DO745" s="933"/>
      <c r="DP745" s="815"/>
      <c r="DQ745" s="886"/>
      <c r="DR745" s="886"/>
      <c r="DS745" s="886"/>
      <c r="DT745" s="886"/>
      <c r="DU745" s="886"/>
      <c r="DV745" s="886"/>
      <c r="DW745" s="886"/>
      <c r="DX745" s="886"/>
      <c r="DY745" s="886"/>
      <c r="DZ745" s="886"/>
      <c r="EA745" s="886"/>
      <c r="EB745" s="886"/>
      <c r="EC745" s="886"/>
      <c r="ED745" s="886"/>
      <c r="EE745" s="886"/>
      <c r="EF745" s="886"/>
      <c r="EG745" s="886"/>
      <c r="EH745" s="886"/>
      <c r="EI745" s="934"/>
      <c r="EJ745" s="934"/>
      <c r="EK745" s="934"/>
      <c r="EL745" s="934"/>
      <c r="EM745" s="934"/>
      <c r="EN745" s="742"/>
    </row>
    <row r="746" spans="2:144" ht="12.75" customHeight="1">
      <c r="B746" s="340"/>
      <c r="C746" s="940"/>
      <c r="D746" s="940"/>
      <c r="E746" s="940"/>
      <c r="F746" s="940"/>
      <c r="G746" s="941"/>
      <c r="H746" s="940"/>
      <c r="I746" s="941"/>
      <c r="J746" s="736" t="s">
        <v>720</v>
      </c>
      <c r="K746" s="940"/>
      <c r="L746" s="343"/>
      <c r="M746" s="940"/>
      <c r="N746" s="940"/>
      <c r="O746" s="942"/>
      <c r="P746" s="943"/>
      <c r="Q746" s="942"/>
      <c r="R746" s="940"/>
      <c r="S746" s="942"/>
      <c r="T746" s="944"/>
      <c r="U746" s="730"/>
      <c r="V746" s="784"/>
      <c r="W746" s="784"/>
      <c r="X746" s="784"/>
      <c r="Y746" s="876"/>
      <c r="Z746" s="876"/>
      <c r="AA746" s="876"/>
      <c r="AB746" s="876"/>
      <c r="AC746" s="876"/>
      <c r="AD746" s="876"/>
      <c r="AE746" s="876"/>
      <c r="AF746" s="876"/>
      <c r="AG746" s="876"/>
      <c r="AH746" s="876"/>
      <c r="AI746" s="876"/>
      <c r="AJ746" s="932"/>
      <c r="AK746" s="932"/>
      <c r="AL746" s="932"/>
      <c r="AM746" s="932"/>
      <c r="AN746" s="31"/>
      <c r="AO746" s="808"/>
      <c r="AP746" s="808"/>
      <c r="AQ746" s="808"/>
      <c r="AR746" s="808"/>
      <c r="AS746" s="808"/>
      <c r="AT746" s="808"/>
      <c r="AU746" s="808"/>
      <c r="AV746" s="808"/>
      <c r="AW746" s="808"/>
      <c r="AX746" s="808"/>
      <c r="AY746" s="808"/>
      <c r="AZ746" s="808"/>
      <c r="BA746" s="808"/>
      <c r="BB746" s="808"/>
      <c r="BC746" s="808"/>
      <c r="BD746" s="808"/>
      <c r="BE746" s="808"/>
      <c r="BF746" s="808"/>
      <c r="BG746" s="808"/>
      <c r="BH746" s="808"/>
      <c r="BI746" s="808"/>
      <c r="BJ746" s="31"/>
      <c r="BK746" s="742"/>
      <c r="BL746" s="742"/>
      <c r="BM746" s="742"/>
      <c r="BN746" s="742"/>
      <c r="BO746" s="742"/>
      <c r="BP746" s="742"/>
      <c r="BQ746" s="742"/>
      <c r="BR746" s="742"/>
      <c r="BS746" s="31"/>
      <c r="BT746" s="31"/>
      <c r="BU746" s="815"/>
      <c r="BV746" s="815"/>
      <c r="BW746" s="815"/>
      <c r="BX746" s="815"/>
      <c r="BY746" s="805"/>
      <c r="BZ746" s="805"/>
      <c r="CA746" s="805"/>
      <c r="CB746" s="805"/>
      <c r="CC746" s="805"/>
      <c r="CD746" s="826"/>
      <c r="CE746" s="815"/>
      <c r="CF746" s="742"/>
      <c r="CG746" s="742"/>
      <c r="CH746" s="742"/>
      <c r="CI746" s="742"/>
      <c r="CJ746" s="742"/>
      <c r="CK746" s="742"/>
      <c r="CL746" s="742"/>
      <c r="CM746" s="742"/>
      <c r="CN746" s="742"/>
      <c r="CO746" s="742"/>
      <c r="CP746" s="742"/>
      <c r="CQ746" s="742"/>
      <c r="CR746" s="805"/>
      <c r="CS746" s="805"/>
      <c r="CT746" s="805"/>
      <c r="CU746" s="805"/>
      <c r="CV746" s="805"/>
      <c r="CW746" s="645"/>
      <c r="CX746" s="645"/>
      <c r="CY746" s="933"/>
      <c r="CZ746" s="933"/>
      <c r="DA746" s="933"/>
      <c r="DB746" s="933"/>
      <c r="DC746" s="933"/>
      <c r="DD746" s="933"/>
      <c r="DE746" s="933"/>
      <c r="DF746" s="933"/>
      <c r="DG746" s="933"/>
      <c r="DH746" s="933"/>
      <c r="DI746" s="933"/>
      <c r="DJ746" s="933"/>
      <c r="DK746" s="933"/>
      <c r="DL746" s="933"/>
      <c r="DM746" s="933"/>
      <c r="DN746" s="933"/>
      <c r="DO746" s="933"/>
      <c r="DP746" s="815"/>
      <c r="DQ746" s="886"/>
      <c r="DR746" s="886"/>
      <c r="DS746" s="886"/>
      <c r="DT746" s="886"/>
      <c r="DU746" s="886"/>
      <c r="DV746" s="886"/>
      <c r="DW746" s="886"/>
      <c r="DX746" s="886"/>
      <c r="DY746" s="886"/>
      <c r="DZ746" s="886"/>
      <c r="EA746" s="886"/>
      <c r="EB746" s="886"/>
      <c r="EC746" s="886"/>
      <c r="ED746" s="886"/>
      <c r="EE746" s="886"/>
      <c r="EF746" s="886"/>
      <c r="EG746" s="886"/>
      <c r="EH746" s="886"/>
      <c r="EI746" s="934"/>
      <c r="EJ746" s="934"/>
      <c r="EK746" s="934"/>
      <c r="EL746" s="934"/>
      <c r="EM746" s="934"/>
      <c r="EN746" s="742"/>
    </row>
    <row r="747" spans="1:144" ht="12" customHeight="1">
      <c r="A747" s="564" t="s">
        <v>721</v>
      </c>
      <c r="B747" s="347"/>
      <c r="C747" s="945" t="s">
        <v>667</v>
      </c>
      <c r="D747" s="946"/>
      <c r="E747" s="946"/>
      <c r="F747" s="946"/>
      <c r="G747" s="947"/>
      <c r="H747" s="946"/>
      <c r="I747" s="947"/>
      <c r="J747" s="946"/>
      <c r="K747" s="946"/>
      <c r="L747" s="351"/>
      <c r="M747" s="1092">
        <f>SUM(M58:M740)</f>
        <v>0</v>
      </c>
      <c r="N747" s="948" t="s">
        <v>180</v>
      </c>
      <c r="O747" s="1093">
        <f>O81+O108+O135+O164+O191+O219+O249+O272+O295+O318+O348+O376+O404+O430+O452+O481+O509+O539+O567+O596+O615+O626+O637+O648+O674+O689+O706+O715+O721+O726+O734+O742</f>
        <v>0</v>
      </c>
      <c r="P747" s="948" t="s">
        <v>179</v>
      </c>
      <c r="Q747" s="496"/>
      <c r="R747" s="949">
        <f>T747*euro</f>
        <v>0</v>
      </c>
      <c r="S747" s="950">
        <f>SUM(S58:S740)</f>
        <v>0</v>
      </c>
      <c r="T747" s="951">
        <f>S747*1.25</f>
        <v>0</v>
      </c>
      <c r="U747" s="2"/>
      <c r="V747" s="952"/>
      <c r="W747" s="952"/>
      <c r="X747" s="952"/>
      <c r="Y747" s="952"/>
      <c r="Z747" s="952"/>
      <c r="AA747" s="952"/>
      <c r="AB747" s="952"/>
      <c r="AC747" s="952"/>
      <c r="AD747" s="952"/>
      <c r="AE747" s="952"/>
      <c r="AF747" s="952"/>
      <c r="AG747" s="952"/>
      <c r="AH747" s="952"/>
      <c r="AI747" s="952"/>
      <c r="AJ747" s="952"/>
      <c r="AK747" s="952"/>
      <c r="AL747" s="952"/>
      <c r="AM747" s="952"/>
      <c r="AN747" s="952"/>
      <c r="AO747" s="952"/>
      <c r="AP747" s="952"/>
      <c r="AQ747" s="952"/>
      <c r="AR747" s="952"/>
      <c r="AS747" s="952"/>
      <c r="AT747" s="952"/>
      <c r="AU747" s="952"/>
      <c r="AV747" s="952"/>
      <c r="AW747" s="952"/>
      <c r="AX747" s="952"/>
      <c r="AY747" s="952"/>
      <c r="AZ747" s="952"/>
      <c r="BA747" s="952"/>
      <c r="BB747" s="952"/>
      <c r="BC747" s="952"/>
      <c r="BD747" s="952"/>
      <c r="BE747" s="952"/>
      <c r="BF747" s="952"/>
      <c r="BG747" s="952"/>
      <c r="BH747" s="952"/>
      <c r="BI747" s="952"/>
      <c r="BJ747" s="952"/>
      <c r="BK747" s="952"/>
      <c r="BL747" s="952"/>
      <c r="BM747" s="952"/>
      <c r="BN747" s="952"/>
      <c r="BO747" s="952"/>
      <c r="BP747" s="952"/>
      <c r="BQ747" s="952"/>
      <c r="BR747" s="952"/>
      <c r="BS747" s="952"/>
      <c r="BT747" s="952"/>
      <c r="BU747" s="952"/>
      <c r="BV747" s="952"/>
      <c r="BW747" s="952"/>
      <c r="BX747" s="952"/>
      <c r="BY747" s="952"/>
      <c r="BZ747" s="952"/>
      <c r="CA747" s="952"/>
      <c r="CB747" s="952"/>
      <c r="CC747" s="952"/>
      <c r="CD747" s="952"/>
      <c r="CE747" s="952"/>
      <c r="CF747" s="952"/>
      <c r="CG747" s="952"/>
      <c r="CH747" s="952"/>
      <c r="CI747" s="952"/>
      <c r="CJ747" s="952"/>
      <c r="CK747" s="952"/>
      <c r="CL747" s="952"/>
      <c r="CM747" s="952"/>
      <c r="CN747" s="952"/>
      <c r="CO747" s="952"/>
      <c r="CP747" s="952"/>
      <c r="CQ747" s="952"/>
      <c r="CR747" s="952"/>
      <c r="CS747" s="952"/>
      <c r="CT747" s="952"/>
      <c r="CU747" s="952"/>
      <c r="CV747" s="952"/>
      <c r="CW747" s="952"/>
      <c r="CX747" s="952"/>
      <c r="CY747" s="952"/>
      <c r="CZ747" s="952"/>
      <c r="DA747" s="952"/>
      <c r="DB747" s="952"/>
      <c r="DC747" s="952"/>
      <c r="DD747" s="952"/>
      <c r="DE747" s="952"/>
      <c r="DF747" s="952"/>
      <c r="DG747" s="952"/>
      <c r="DH747" s="952"/>
      <c r="DI747" s="952"/>
      <c r="DJ747" s="952"/>
      <c r="DK747" s="952"/>
      <c r="DL747" s="952"/>
      <c r="DM747" s="952"/>
      <c r="DN747" s="952"/>
      <c r="DO747" s="952"/>
      <c r="DP747" s="952"/>
      <c r="DQ747" s="952"/>
      <c r="DR747" s="952"/>
      <c r="DS747" s="952"/>
      <c r="DT747" s="952"/>
      <c r="DU747" s="952"/>
      <c r="DV747" s="952"/>
      <c r="DW747" s="952"/>
      <c r="DX747" s="952"/>
      <c r="DY747" s="952"/>
      <c r="DZ747" s="952"/>
      <c r="EA747" s="952"/>
      <c r="EB747" s="952"/>
      <c r="EC747" s="952"/>
      <c r="ED747" s="952"/>
      <c r="EE747" s="952"/>
      <c r="EF747" s="952"/>
      <c r="EG747" s="952"/>
      <c r="EH747" s="952"/>
      <c r="EI747" s="952"/>
      <c r="EJ747" s="952"/>
      <c r="EK747" s="952"/>
      <c r="EL747" s="952"/>
      <c r="EM747" s="952"/>
      <c r="EN747" s="742"/>
    </row>
    <row r="748" spans="2:144" ht="12.75" customHeight="1">
      <c r="B748" s="340"/>
      <c r="C748" s="953"/>
      <c r="D748" s="953"/>
      <c r="E748" s="953"/>
      <c r="F748" s="953"/>
      <c r="G748" s="954"/>
      <c r="H748" s="953"/>
      <c r="I748" s="954"/>
      <c r="J748" s="953"/>
      <c r="K748" s="953"/>
      <c r="L748" s="343"/>
      <c r="M748" s="955"/>
      <c r="N748" s="955"/>
      <c r="O748" s="956"/>
      <c r="P748" s="957"/>
      <c r="Q748" s="958"/>
      <c r="R748" s="959"/>
      <c r="S748" s="960"/>
      <c r="T748" s="961"/>
      <c r="U748" s="962"/>
      <c r="V748" s="952"/>
      <c r="W748" s="952"/>
      <c r="X748" s="952"/>
      <c r="Y748" s="952"/>
      <c r="Z748" s="952"/>
      <c r="AA748" s="952"/>
      <c r="AB748" s="952"/>
      <c r="AC748" s="952"/>
      <c r="AD748" s="952"/>
      <c r="AE748" s="952"/>
      <c r="AF748" s="952"/>
      <c r="AG748" s="952"/>
      <c r="AH748" s="952"/>
      <c r="AI748" s="952"/>
      <c r="AJ748" s="952"/>
      <c r="AK748" s="952"/>
      <c r="AL748" s="952"/>
      <c r="AM748" s="952"/>
      <c r="AN748" s="952"/>
      <c r="AO748" s="952"/>
      <c r="AP748" s="952"/>
      <c r="AQ748" s="952"/>
      <c r="AR748" s="952"/>
      <c r="AS748" s="952"/>
      <c r="AT748" s="952"/>
      <c r="AU748" s="952"/>
      <c r="AV748" s="952"/>
      <c r="AW748" s="952"/>
      <c r="AX748" s="952"/>
      <c r="AY748" s="952"/>
      <c r="AZ748" s="952"/>
      <c r="BA748" s="952"/>
      <c r="BB748" s="952"/>
      <c r="BC748" s="952"/>
      <c r="BD748" s="952"/>
      <c r="BE748" s="952"/>
      <c r="BF748" s="952"/>
      <c r="BG748" s="952"/>
      <c r="BH748" s="952"/>
      <c r="BI748" s="952"/>
      <c r="BJ748" s="952"/>
      <c r="BK748" s="952"/>
      <c r="BL748" s="952"/>
      <c r="BM748" s="952"/>
      <c r="BN748" s="952"/>
      <c r="BO748" s="952"/>
      <c r="BP748" s="952"/>
      <c r="BQ748" s="952"/>
      <c r="BR748" s="952"/>
      <c r="BS748" s="952"/>
      <c r="BT748" s="952"/>
      <c r="BU748" s="952"/>
      <c r="BV748" s="952"/>
      <c r="BW748" s="952"/>
      <c r="BX748" s="952"/>
      <c r="BY748" s="952"/>
      <c r="BZ748" s="952"/>
      <c r="CA748" s="952"/>
      <c r="CB748" s="952"/>
      <c r="CC748" s="952"/>
      <c r="CD748" s="952"/>
      <c r="CE748" s="952"/>
      <c r="CF748" s="952"/>
      <c r="CG748" s="952"/>
      <c r="CH748" s="952"/>
      <c r="CI748" s="952"/>
      <c r="CJ748" s="952"/>
      <c r="CK748" s="952"/>
      <c r="CL748" s="952"/>
      <c r="CM748" s="952"/>
      <c r="CN748" s="952"/>
      <c r="CO748" s="952"/>
      <c r="CP748" s="952"/>
      <c r="CQ748" s="952"/>
      <c r="CR748" s="952"/>
      <c r="CS748" s="952"/>
      <c r="CT748" s="952"/>
      <c r="CU748" s="952"/>
      <c r="CV748" s="952"/>
      <c r="CW748" s="952"/>
      <c r="CX748" s="952"/>
      <c r="CY748" s="952"/>
      <c r="CZ748" s="952"/>
      <c r="DA748" s="952"/>
      <c r="DB748" s="952"/>
      <c r="DC748" s="952"/>
      <c r="DD748" s="952"/>
      <c r="DE748" s="952"/>
      <c r="DF748" s="952"/>
      <c r="DG748" s="952"/>
      <c r="DH748" s="952"/>
      <c r="DI748" s="952"/>
      <c r="DJ748" s="952"/>
      <c r="DK748" s="952"/>
      <c r="DL748" s="952"/>
      <c r="DM748" s="952"/>
      <c r="DN748" s="952"/>
      <c r="DO748" s="952"/>
      <c r="DP748" s="952"/>
      <c r="DQ748" s="952"/>
      <c r="DR748" s="952"/>
      <c r="DS748" s="952"/>
      <c r="DT748" s="952"/>
      <c r="DU748" s="952"/>
      <c r="DV748" s="952"/>
      <c r="DW748" s="952"/>
      <c r="DX748" s="952"/>
      <c r="DY748" s="952"/>
      <c r="DZ748" s="952"/>
      <c r="EA748" s="952"/>
      <c r="EB748" s="952"/>
      <c r="EC748" s="952"/>
      <c r="ED748" s="952"/>
      <c r="EE748" s="952"/>
      <c r="EF748" s="952"/>
      <c r="EG748" s="952"/>
      <c r="EH748" s="952"/>
      <c r="EI748" s="952"/>
      <c r="EJ748" s="952"/>
      <c r="EK748" s="952"/>
      <c r="EL748" s="952"/>
      <c r="EM748" s="952"/>
      <c r="EN748" s="742"/>
    </row>
    <row r="749" spans="2:144" ht="27" customHeight="1">
      <c r="B749" s="363"/>
      <c r="C749" s="963" t="s">
        <v>472</v>
      </c>
      <c r="D749" s="963"/>
      <c r="E749" s="963"/>
      <c r="F749" s="963"/>
      <c r="G749" s="963"/>
      <c r="H749" s="963"/>
      <c r="I749" s="963"/>
      <c r="J749" s="963"/>
      <c r="K749" s="963"/>
      <c r="L749" s="61"/>
      <c r="M749" s="964">
        <f>SUM(M58:M741)</f>
        <v>0</v>
      </c>
      <c r="N749" s="965" t="s">
        <v>180</v>
      </c>
      <c r="O749" s="966">
        <f>O747</f>
        <v>0</v>
      </c>
      <c r="P749" s="965" t="s">
        <v>179</v>
      </c>
      <c r="Q749" s="500"/>
      <c r="R749" s="967">
        <f>T749*euro</f>
        <v>0</v>
      </c>
      <c r="S749" s="968">
        <f>SUM(S58:S741)</f>
        <v>0</v>
      </c>
      <c r="T749" s="969">
        <f>ROUND(S749*1.25,-1)</f>
        <v>0</v>
      </c>
      <c r="U749" s="962">
        <f>SUM(U58:U741)</f>
        <v>0</v>
      </c>
      <c r="V749" s="952"/>
      <c r="W749" s="952"/>
      <c r="X749" s="952"/>
      <c r="Y749" s="952"/>
      <c r="Z749" s="952"/>
      <c r="AA749" s="952"/>
      <c r="AB749" s="952"/>
      <c r="AC749" s="952"/>
      <c r="AD749" s="952"/>
      <c r="AE749" s="952"/>
      <c r="AF749" s="952"/>
      <c r="AG749" s="952"/>
      <c r="AH749" s="952"/>
      <c r="AI749" s="952"/>
      <c r="AJ749" s="952"/>
      <c r="AK749" s="952"/>
      <c r="AL749" s="952"/>
      <c r="AM749" s="952"/>
      <c r="AN749" s="952"/>
      <c r="AO749" s="952"/>
      <c r="AP749" s="952"/>
      <c r="AQ749" s="952"/>
      <c r="AR749" s="952"/>
      <c r="AS749" s="952"/>
      <c r="AT749" s="952"/>
      <c r="AU749" s="952"/>
      <c r="AV749" s="952"/>
      <c r="AW749" s="952"/>
      <c r="AX749" s="952"/>
      <c r="AY749" s="952"/>
      <c r="AZ749" s="952"/>
      <c r="BA749" s="952"/>
      <c r="BB749" s="952"/>
      <c r="BC749" s="952"/>
      <c r="BD749" s="952"/>
      <c r="BE749" s="952"/>
      <c r="BF749" s="952"/>
      <c r="BG749" s="952"/>
      <c r="BH749" s="952"/>
      <c r="BI749" s="952"/>
      <c r="BJ749" s="952"/>
      <c r="BK749" s="952"/>
      <c r="BL749" s="952"/>
      <c r="BM749" s="952"/>
      <c r="BN749" s="952"/>
      <c r="BO749" s="952"/>
      <c r="BP749" s="952"/>
      <c r="BQ749" s="952"/>
      <c r="BR749" s="952"/>
      <c r="BS749" s="952"/>
      <c r="BT749" s="952"/>
      <c r="BU749" s="952"/>
      <c r="BV749" s="952"/>
      <c r="BW749" s="952"/>
      <c r="BX749" s="952"/>
      <c r="BY749" s="952"/>
      <c r="BZ749" s="952"/>
      <c r="CA749" s="952"/>
      <c r="CB749" s="952"/>
      <c r="CC749" s="952"/>
      <c r="CD749" s="952"/>
      <c r="CE749" s="952"/>
      <c r="CF749" s="952"/>
      <c r="CG749" s="952"/>
      <c r="CH749" s="952"/>
      <c r="CI749" s="952"/>
      <c r="CJ749" s="952"/>
      <c r="CK749" s="952"/>
      <c r="CL749" s="952"/>
      <c r="CM749" s="952"/>
      <c r="CN749" s="952"/>
      <c r="CO749" s="952"/>
      <c r="CP749" s="952"/>
      <c r="CQ749" s="952"/>
      <c r="CR749" s="952"/>
      <c r="CS749" s="952"/>
      <c r="CT749" s="952"/>
      <c r="CU749" s="952"/>
      <c r="CV749" s="952"/>
      <c r="CW749" s="952"/>
      <c r="CX749" s="952"/>
      <c r="CY749" s="952"/>
      <c r="CZ749" s="952"/>
      <c r="DA749" s="952"/>
      <c r="DB749" s="952"/>
      <c r="DC749" s="952"/>
      <c r="DD749" s="952"/>
      <c r="DE749" s="952"/>
      <c r="DF749" s="952"/>
      <c r="DG749" s="952"/>
      <c r="DH749" s="952"/>
      <c r="DI749" s="952"/>
      <c r="DJ749" s="952"/>
      <c r="DK749" s="952"/>
      <c r="DL749" s="952"/>
      <c r="DM749" s="952"/>
      <c r="DN749" s="952"/>
      <c r="DO749" s="952"/>
      <c r="DP749" s="952"/>
      <c r="DQ749" s="952"/>
      <c r="DR749" s="952"/>
      <c r="DS749" s="952"/>
      <c r="DT749" s="952"/>
      <c r="DU749" s="952"/>
      <c r="DV749" s="952"/>
      <c r="DW749" s="952"/>
      <c r="DX749" s="952"/>
      <c r="DY749" s="952"/>
      <c r="DZ749" s="952"/>
      <c r="EA749" s="952"/>
      <c r="EB749" s="952"/>
      <c r="EC749" s="952"/>
      <c r="ED749" s="952"/>
      <c r="EE749" s="952"/>
      <c r="EF749" s="952"/>
      <c r="EG749" s="952"/>
      <c r="EH749" s="952"/>
      <c r="EI749" s="952"/>
      <c r="EJ749" s="952"/>
      <c r="EK749" s="952"/>
      <c r="EL749" s="952"/>
      <c r="EM749" s="952"/>
      <c r="EN749" s="742"/>
    </row>
    <row r="750" spans="3:144" ht="12" customHeight="1">
      <c r="C750" s="970"/>
      <c r="D750" s="970"/>
      <c r="E750" s="970"/>
      <c r="F750" s="970"/>
      <c r="G750" s="971"/>
      <c r="H750" s="970"/>
      <c r="I750" s="971"/>
      <c r="J750" s="970"/>
      <c r="K750" s="970"/>
      <c r="L750" s="970"/>
      <c r="M750" s="970"/>
      <c r="N750" s="970"/>
      <c r="O750" s="972"/>
      <c r="P750" s="919"/>
      <c r="Q750" s="973"/>
      <c r="R750" s="974"/>
      <c r="S750" s="975"/>
      <c r="T750" s="974"/>
      <c r="U750" s="962"/>
      <c r="V750" s="952"/>
      <c r="W750" s="952"/>
      <c r="X750" s="952"/>
      <c r="Y750" s="952"/>
      <c r="Z750" s="952"/>
      <c r="AA750" s="952"/>
      <c r="AB750" s="952"/>
      <c r="AC750" s="952"/>
      <c r="AD750" s="952"/>
      <c r="AE750" s="952"/>
      <c r="AF750" s="952"/>
      <c r="AG750" s="952"/>
      <c r="AH750" s="952"/>
      <c r="AI750" s="952"/>
      <c r="AJ750" s="952"/>
      <c r="AK750" s="952"/>
      <c r="AL750" s="952"/>
      <c r="AM750" s="952"/>
      <c r="AN750" s="952"/>
      <c r="AO750" s="952"/>
      <c r="AP750" s="952"/>
      <c r="AQ750" s="952"/>
      <c r="AR750" s="952"/>
      <c r="AS750" s="952"/>
      <c r="AT750" s="952"/>
      <c r="AU750" s="952"/>
      <c r="AV750" s="952"/>
      <c r="AW750" s="952"/>
      <c r="AX750" s="952"/>
      <c r="AY750" s="952"/>
      <c r="AZ750" s="952"/>
      <c r="BA750" s="952"/>
      <c r="BB750" s="952"/>
      <c r="BC750" s="952"/>
      <c r="BD750" s="952"/>
      <c r="BE750" s="952"/>
      <c r="BF750" s="952"/>
      <c r="BG750" s="952"/>
      <c r="BH750" s="952"/>
      <c r="BI750" s="952"/>
      <c r="BJ750" s="952"/>
      <c r="BK750" s="952"/>
      <c r="BL750" s="952"/>
      <c r="BM750" s="952"/>
      <c r="BN750" s="952"/>
      <c r="BO750" s="952"/>
      <c r="BP750" s="952"/>
      <c r="BQ750" s="952"/>
      <c r="BR750" s="952"/>
      <c r="BS750" s="952"/>
      <c r="BT750" s="952"/>
      <c r="BU750" s="952"/>
      <c r="BV750" s="952"/>
      <c r="BW750" s="952"/>
      <c r="BX750" s="952"/>
      <c r="BY750" s="952"/>
      <c r="BZ750" s="952"/>
      <c r="CA750" s="952"/>
      <c r="CB750" s="952"/>
      <c r="CC750" s="952"/>
      <c r="CD750" s="952"/>
      <c r="CE750" s="952"/>
      <c r="CF750" s="952"/>
      <c r="CG750" s="952"/>
      <c r="CH750" s="952"/>
      <c r="CI750" s="952"/>
      <c r="CJ750" s="952"/>
      <c r="CK750" s="952"/>
      <c r="CL750" s="952"/>
      <c r="CM750" s="952"/>
      <c r="CN750" s="952"/>
      <c r="CO750" s="952"/>
      <c r="CP750" s="952"/>
      <c r="CQ750" s="952"/>
      <c r="CR750" s="952"/>
      <c r="CS750" s="952"/>
      <c r="CT750" s="952"/>
      <c r="CU750" s="952"/>
      <c r="CV750" s="952"/>
      <c r="CW750" s="952"/>
      <c r="CX750" s="952"/>
      <c r="CY750" s="952"/>
      <c r="CZ750" s="952"/>
      <c r="DA750" s="952"/>
      <c r="DB750" s="952"/>
      <c r="DC750" s="952"/>
      <c r="DD750" s="952"/>
      <c r="DE750" s="952"/>
      <c r="DF750" s="952"/>
      <c r="DG750" s="952"/>
      <c r="DH750" s="952"/>
      <c r="DI750" s="952"/>
      <c r="DJ750" s="952"/>
      <c r="DK750" s="952"/>
      <c r="DL750" s="952"/>
      <c r="DM750" s="952"/>
      <c r="DN750" s="952"/>
      <c r="DO750" s="952"/>
      <c r="DP750" s="952"/>
      <c r="DQ750" s="952"/>
      <c r="DR750" s="952"/>
      <c r="DS750" s="952"/>
      <c r="DT750" s="952"/>
      <c r="DU750" s="952"/>
      <c r="DV750" s="952"/>
      <c r="DW750" s="952"/>
      <c r="DX750" s="952"/>
      <c r="DY750" s="952"/>
      <c r="DZ750" s="952"/>
      <c r="EA750" s="952"/>
      <c r="EB750" s="952"/>
      <c r="EC750" s="952"/>
      <c r="ED750" s="952"/>
      <c r="EE750" s="952"/>
      <c r="EF750" s="952"/>
      <c r="EG750" s="952"/>
      <c r="EH750" s="952"/>
      <c r="EI750" s="952"/>
      <c r="EJ750" s="952"/>
      <c r="EK750" s="952"/>
      <c r="EL750" s="952"/>
      <c r="EM750" s="952"/>
      <c r="EN750" s="742"/>
    </row>
    <row r="751" spans="2:144" ht="24" customHeight="1">
      <c r="B751" s="976" t="s">
        <v>187</v>
      </c>
      <c r="C751" s="977">
        <v>100</v>
      </c>
      <c r="D751" s="978" t="s">
        <v>188</v>
      </c>
      <c r="E751" s="977">
        <v>10</v>
      </c>
      <c r="F751" s="979" t="s">
        <v>189</v>
      </c>
      <c r="G751" s="980">
        <v>0.01</v>
      </c>
      <c r="H751" s="981" t="s">
        <v>190</v>
      </c>
      <c r="I751" s="982">
        <v>0.08</v>
      </c>
      <c r="J751" s="983">
        <f>IF(R751/100*S747&gt;1,R751/100*S747,0)</f>
        <v>0</v>
      </c>
      <c r="K751" s="984" t="s">
        <v>169</v>
      </c>
      <c r="L751" s="351"/>
      <c r="M751" s="985">
        <f>IF(U749&gt;I751,I751,U749)</f>
        <v>0</v>
      </c>
      <c r="N751" s="986"/>
      <c r="O751" s="1094">
        <f>(O747-C751)/10</f>
        <v>-10</v>
      </c>
      <c r="P751" s="987">
        <f>IF(T749&gt;I751,I751,T749)</f>
        <v>0</v>
      </c>
      <c r="Q751" s="501"/>
      <c r="R751" s="988">
        <f>IF(P751&lt;0,0,P751)</f>
        <v>0</v>
      </c>
      <c r="S751" s="502"/>
      <c r="T751" s="989">
        <f>J751*1.2</f>
        <v>0</v>
      </c>
      <c r="U751" s="962"/>
      <c r="V751" s="952"/>
      <c r="W751" s="952"/>
      <c r="X751" s="952"/>
      <c r="Y751" s="952"/>
      <c r="Z751" s="952"/>
      <c r="AA751" s="952"/>
      <c r="AB751" s="952"/>
      <c r="AC751" s="952"/>
      <c r="AD751" s="952"/>
      <c r="AE751" s="952"/>
      <c r="AF751" s="952"/>
      <c r="AG751" s="952"/>
      <c r="AH751" s="952"/>
      <c r="AI751" s="952"/>
      <c r="AJ751" s="952"/>
      <c r="AK751" s="952"/>
      <c r="AL751" s="952"/>
      <c r="AM751" s="952"/>
      <c r="AN751" s="952"/>
      <c r="AO751" s="952"/>
      <c r="AP751" s="952"/>
      <c r="AQ751" s="952"/>
      <c r="AR751" s="952"/>
      <c r="AS751" s="952"/>
      <c r="AT751" s="952"/>
      <c r="AU751" s="952"/>
      <c r="AV751" s="952"/>
      <c r="AW751" s="952"/>
      <c r="AX751" s="952"/>
      <c r="AY751" s="952"/>
      <c r="AZ751" s="952"/>
      <c r="BA751" s="952"/>
      <c r="BB751" s="952"/>
      <c r="BC751" s="952"/>
      <c r="BD751" s="952"/>
      <c r="BE751" s="952"/>
      <c r="BF751" s="952"/>
      <c r="BG751" s="952"/>
      <c r="BH751" s="952"/>
      <c r="BI751" s="952"/>
      <c r="BJ751" s="952"/>
      <c r="BK751" s="952"/>
      <c r="BL751" s="952"/>
      <c r="BM751" s="952"/>
      <c r="BN751" s="952"/>
      <c r="BO751" s="952"/>
      <c r="BP751" s="952"/>
      <c r="BQ751" s="952"/>
      <c r="BR751" s="952"/>
      <c r="BS751" s="952"/>
      <c r="BT751" s="952"/>
      <c r="BU751" s="952"/>
      <c r="BV751" s="952"/>
      <c r="BW751" s="952"/>
      <c r="BX751" s="952"/>
      <c r="BY751" s="952"/>
      <c r="BZ751" s="952"/>
      <c r="CA751" s="952"/>
      <c r="CB751" s="952"/>
      <c r="CC751" s="952"/>
      <c r="CD751" s="952"/>
      <c r="CE751" s="952"/>
      <c r="CF751" s="952"/>
      <c r="CG751" s="952"/>
      <c r="CH751" s="952"/>
      <c r="CI751" s="952"/>
      <c r="CJ751" s="952"/>
      <c r="CK751" s="952"/>
      <c r="CL751" s="952"/>
      <c r="CM751" s="952"/>
      <c r="CN751" s="952"/>
      <c r="CO751" s="952"/>
      <c r="CP751" s="952"/>
      <c r="CQ751" s="952"/>
      <c r="CR751" s="952"/>
      <c r="CS751" s="952"/>
      <c r="CT751" s="952"/>
      <c r="CU751" s="952"/>
      <c r="CV751" s="952"/>
      <c r="CW751" s="952"/>
      <c r="CX751" s="952"/>
      <c r="CY751" s="952"/>
      <c r="CZ751" s="952"/>
      <c r="DA751" s="952"/>
      <c r="DB751" s="952"/>
      <c r="DC751" s="952"/>
      <c r="DD751" s="952"/>
      <c r="DE751" s="952"/>
      <c r="DF751" s="952"/>
      <c r="DG751" s="952"/>
      <c r="DH751" s="952"/>
      <c r="DI751" s="952"/>
      <c r="DJ751" s="952"/>
      <c r="DK751" s="952"/>
      <c r="DL751" s="952"/>
      <c r="DM751" s="952"/>
      <c r="DN751" s="952"/>
      <c r="DO751" s="952"/>
      <c r="DP751" s="952"/>
      <c r="DQ751" s="952"/>
      <c r="DR751" s="952"/>
      <c r="DS751" s="952"/>
      <c r="DT751" s="952"/>
      <c r="DU751" s="952"/>
      <c r="DV751" s="952"/>
      <c r="DW751" s="952"/>
      <c r="DX751" s="952"/>
      <c r="DY751" s="952"/>
      <c r="DZ751" s="952"/>
      <c r="EA751" s="952"/>
      <c r="EB751" s="952"/>
      <c r="EC751" s="952"/>
      <c r="ED751" s="952"/>
      <c r="EE751" s="952"/>
      <c r="EF751" s="952"/>
      <c r="EG751" s="952"/>
      <c r="EH751" s="952"/>
      <c r="EI751" s="952"/>
      <c r="EJ751" s="952"/>
      <c r="EK751" s="952"/>
      <c r="EL751" s="952"/>
      <c r="EM751" s="952"/>
      <c r="EN751" s="742"/>
    </row>
    <row r="752" spans="3:144" ht="12" customHeight="1">
      <c r="C752" s="970"/>
      <c r="D752" s="970"/>
      <c r="E752" s="970"/>
      <c r="F752" s="970"/>
      <c r="G752" s="971"/>
      <c r="H752" s="970"/>
      <c r="I752" s="971"/>
      <c r="J752" s="970"/>
      <c r="K752" s="970"/>
      <c r="L752" s="970"/>
      <c r="M752" s="970"/>
      <c r="N752" s="970"/>
      <c r="O752" s="972"/>
      <c r="P752" s="919"/>
      <c r="Q752" s="973"/>
      <c r="R752" s="974"/>
      <c r="S752" s="975"/>
      <c r="T752" s="974"/>
      <c r="U752" s="962"/>
      <c r="V752" s="952"/>
      <c r="W752" s="952"/>
      <c r="X752" s="952"/>
      <c r="Y752" s="952"/>
      <c r="Z752" s="952"/>
      <c r="AA752" s="952"/>
      <c r="AB752" s="952"/>
      <c r="AC752" s="952"/>
      <c r="AD752" s="952"/>
      <c r="AE752" s="952"/>
      <c r="AF752" s="952"/>
      <c r="AG752" s="952"/>
      <c r="AH752" s="952"/>
      <c r="AI752" s="952"/>
      <c r="AJ752" s="952"/>
      <c r="AK752" s="952"/>
      <c r="AL752" s="952"/>
      <c r="AM752" s="952"/>
      <c r="AN752" s="952"/>
      <c r="AO752" s="952"/>
      <c r="AP752" s="952"/>
      <c r="AQ752" s="952"/>
      <c r="AR752" s="952"/>
      <c r="AS752" s="952"/>
      <c r="AT752" s="952"/>
      <c r="AU752" s="952"/>
      <c r="AV752" s="952"/>
      <c r="AW752" s="952"/>
      <c r="AX752" s="952"/>
      <c r="AY752" s="952"/>
      <c r="AZ752" s="952"/>
      <c r="BA752" s="952"/>
      <c r="BB752" s="952"/>
      <c r="BC752" s="952"/>
      <c r="BD752" s="952"/>
      <c r="BE752" s="952"/>
      <c r="BF752" s="952"/>
      <c r="BG752" s="952"/>
      <c r="BH752" s="952"/>
      <c r="BI752" s="952"/>
      <c r="BJ752" s="952"/>
      <c r="BK752" s="952"/>
      <c r="BL752" s="952"/>
      <c r="BM752" s="952"/>
      <c r="BN752" s="952"/>
      <c r="BO752" s="952"/>
      <c r="BP752" s="952"/>
      <c r="BQ752" s="952"/>
      <c r="BR752" s="952"/>
      <c r="BS752" s="952"/>
      <c r="BT752" s="952"/>
      <c r="BU752" s="952"/>
      <c r="BV752" s="952"/>
      <c r="BW752" s="952"/>
      <c r="BX752" s="952"/>
      <c r="BY752" s="952"/>
      <c r="BZ752" s="952"/>
      <c r="CA752" s="952"/>
      <c r="CB752" s="952"/>
      <c r="CC752" s="952"/>
      <c r="CD752" s="952"/>
      <c r="CE752" s="952"/>
      <c r="CF752" s="952"/>
      <c r="CG752" s="952"/>
      <c r="CH752" s="952"/>
      <c r="CI752" s="952"/>
      <c r="CJ752" s="952"/>
      <c r="CK752" s="952"/>
      <c r="CL752" s="952"/>
      <c r="CM752" s="952"/>
      <c r="CN752" s="952"/>
      <c r="CO752" s="952"/>
      <c r="CP752" s="952"/>
      <c r="CQ752" s="952"/>
      <c r="CR752" s="952"/>
      <c r="CS752" s="952"/>
      <c r="CT752" s="952"/>
      <c r="CU752" s="952"/>
      <c r="CV752" s="952"/>
      <c r="CW752" s="952"/>
      <c r="CX752" s="952"/>
      <c r="CY752" s="952"/>
      <c r="CZ752" s="952"/>
      <c r="DA752" s="952"/>
      <c r="DB752" s="952"/>
      <c r="DC752" s="952"/>
      <c r="DD752" s="952"/>
      <c r="DE752" s="952"/>
      <c r="DF752" s="952"/>
      <c r="DG752" s="952"/>
      <c r="DH752" s="952"/>
      <c r="DI752" s="952"/>
      <c r="DJ752" s="952"/>
      <c r="DK752" s="952"/>
      <c r="DL752" s="952"/>
      <c r="DM752" s="952"/>
      <c r="DN752" s="952"/>
      <c r="DO752" s="952"/>
      <c r="DP752" s="952"/>
      <c r="DQ752" s="952"/>
      <c r="DR752" s="952"/>
      <c r="DS752" s="952"/>
      <c r="DT752" s="952"/>
      <c r="DU752" s="952"/>
      <c r="DV752" s="952"/>
      <c r="DW752" s="952"/>
      <c r="DX752" s="952"/>
      <c r="DY752" s="952"/>
      <c r="DZ752" s="952"/>
      <c r="EA752" s="952"/>
      <c r="EB752" s="952"/>
      <c r="EC752" s="952"/>
      <c r="ED752" s="952"/>
      <c r="EE752" s="952"/>
      <c r="EF752" s="952"/>
      <c r="EG752" s="952"/>
      <c r="EH752" s="952"/>
      <c r="EI752" s="952"/>
      <c r="EJ752" s="952"/>
      <c r="EK752" s="952"/>
      <c r="EL752" s="952"/>
      <c r="EM752" s="952"/>
      <c r="EN752" s="875"/>
    </row>
    <row r="753" spans="2:144" ht="15" customHeight="1">
      <c r="B753" s="340"/>
      <c r="C753" s="990" t="s">
        <v>117</v>
      </c>
      <c r="D753" s="991"/>
      <c r="E753" s="991"/>
      <c r="F753" s="991"/>
      <c r="G753" s="992"/>
      <c r="H753" s="991"/>
      <c r="I753" s="992"/>
      <c r="J753" s="991"/>
      <c r="K753" s="993"/>
      <c r="L753" s="61"/>
      <c r="M753" s="994">
        <f>M749</f>
        <v>0</v>
      </c>
      <c r="N753" s="995" t="s">
        <v>180</v>
      </c>
      <c r="O753" s="390"/>
      <c r="P753" s="965" t="str">
        <f>P747</f>
        <v>m2</v>
      </c>
      <c r="Q753" s="570">
        <f>R753*0.8</f>
        <v>0</v>
      </c>
      <c r="R753" s="996">
        <f>R749</f>
        <v>0</v>
      </c>
      <c r="S753" s="997">
        <f>S749</f>
        <v>0</v>
      </c>
      <c r="T753" s="969">
        <f>ROUNDUP((S753*1.2),-4)</f>
        <v>0</v>
      </c>
      <c r="U753" s="962"/>
      <c r="V753" s="952"/>
      <c r="W753" s="952"/>
      <c r="X753" s="952"/>
      <c r="Y753" s="952"/>
      <c r="Z753" s="952"/>
      <c r="AA753" s="952"/>
      <c r="AB753" s="952"/>
      <c r="AC753" s="952"/>
      <c r="AD753" s="952"/>
      <c r="AE753" s="952"/>
      <c r="AF753" s="952"/>
      <c r="AG753" s="952"/>
      <c r="AH753" s="952"/>
      <c r="AI753" s="952"/>
      <c r="AJ753" s="952"/>
      <c r="AK753" s="952"/>
      <c r="AL753" s="952"/>
      <c r="AM753" s="952"/>
      <c r="AN753" s="952"/>
      <c r="AO753" s="952"/>
      <c r="AP753" s="952"/>
      <c r="AQ753" s="952"/>
      <c r="AR753" s="952"/>
      <c r="AS753" s="952"/>
      <c r="AT753" s="952"/>
      <c r="AU753" s="952"/>
      <c r="AV753" s="952"/>
      <c r="AW753" s="952"/>
      <c r="AX753" s="952"/>
      <c r="AY753" s="952"/>
      <c r="AZ753" s="952"/>
      <c r="BA753" s="952"/>
      <c r="BB753" s="952"/>
      <c r="BC753" s="952"/>
      <c r="BD753" s="952"/>
      <c r="BE753" s="952"/>
      <c r="BF753" s="952"/>
      <c r="BG753" s="952"/>
      <c r="BH753" s="952"/>
      <c r="BI753" s="952"/>
      <c r="BJ753" s="952"/>
      <c r="BK753" s="952"/>
      <c r="BL753" s="952"/>
      <c r="BM753" s="952"/>
      <c r="BN753" s="952"/>
      <c r="BO753" s="952"/>
      <c r="BP753" s="952"/>
      <c r="BQ753" s="952"/>
      <c r="BR753" s="952"/>
      <c r="BS753" s="952"/>
      <c r="BT753" s="952"/>
      <c r="BU753" s="952"/>
      <c r="BV753" s="952"/>
      <c r="BW753" s="952"/>
      <c r="BX753" s="952"/>
      <c r="BY753" s="952"/>
      <c r="BZ753" s="952"/>
      <c r="CA753" s="952"/>
      <c r="CB753" s="952"/>
      <c r="CC753" s="952"/>
      <c r="CD753" s="952"/>
      <c r="CE753" s="952"/>
      <c r="CF753" s="952"/>
      <c r="CG753" s="952"/>
      <c r="CH753" s="952"/>
      <c r="CI753" s="952"/>
      <c r="CJ753" s="952"/>
      <c r="CK753" s="952"/>
      <c r="CL753" s="952"/>
      <c r="CM753" s="952"/>
      <c r="CN753" s="952"/>
      <c r="CO753" s="952"/>
      <c r="CP753" s="952"/>
      <c r="CQ753" s="952"/>
      <c r="CR753" s="952"/>
      <c r="CS753" s="952"/>
      <c r="CT753" s="952"/>
      <c r="CU753" s="952"/>
      <c r="CV753" s="952"/>
      <c r="CW753" s="952"/>
      <c r="CX753" s="952"/>
      <c r="CY753" s="952"/>
      <c r="CZ753" s="952"/>
      <c r="DA753" s="952"/>
      <c r="DB753" s="952"/>
      <c r="DC753" s="952"/>
      <c r="DD753" s="952"/>
      <c r="DE753" s="952"/>
      <c r="DF753" s="952"/>
      <c r="DG753" s="952"/>
      <c r="DH753" s="952"/>
      <c r="DI753" s="952"/>
      <c r="DJ753" s="952"/>
      <c r="DK753" s="952"/>
      <c r="DL753" s="952"/>
      <c r="DM753" s="952"/>
      <c r="DN753" s="952"/>
      <c r="DO753" s="952"/>
      <c r="DP753" s="952"/>
      <c r="DQ753" s="952"/>
      <c r="DR753" s="952"/>
      <c r="DS753" s="952"/>
      <c r="DT753" s="952"/>
      <c r="DU753" s="952"/>
      <c r="DV753" s="952"/>
      <c r="DW753" s="952"/>
      <c r="DX753" s="952"/>
      <c r="DY753" s="952"/>
      <c r="DZ753" s="952"/>
      <c r="EA753" s="952"/>
      <c r="EB753" s="952"/>
      <c r="EC753" s="952"/>
      <c r="ED753" s="952"/>
      <c r="EE753" s="952"/>
      <c r="EF753" s="952"/>
      <c r="EG753" s="952"/>
      <c r="EH753" s="952"/>
      <c r="EI753" s="952"/>
      <c r="EJ753" s="952"/>
      <c r="EK753" s="952"/>
      <c r="EL753" s="952"/>
      <c r="EM753" s="952"/>
      <c r="EN753" s="875"/>
    </row>
    <row r="754" spans="3:144" ht="16.5" customHeight="1">
      <c r="C754" s="970"/>
      <c r="D754" s="970"/>
      <c r="E754" s="970"/>
      <c r="F754" s="970"/>
      <c r="G754" s="971"/>
      <c r="H754" s="970"/>
      <c r="I754" s="971"/>
      <c r="J754" s="970"/>
      <c r="K754" s="970"/>
      <c r="L754" s="970"/>
      <c r="M754" s="970"/>
      <c r="N754" s="970"/>
      <c r="O754" s="998"/>
      <c r="P754" s="919"/>
      <c r="Q754" s="571"/>
      <c r="R754" s="999"/>
      <c r="S754" s="999"/>
      <c r="T754" s="1000"/>
      <c r="U754" s="962"/>
      <c r="V754" s="952"/>
      <c r="W754" s="952"/>
      <c r="X754" s="952"/>
      <c r="Y754" s="952"/>
      <c r="Z754" s="952"/>
      <c r="AA754" s="952"/>
      <c r="AB754" s="952"/>
      <c r="AC754" s="952"/>
      <c r="AD754" s="952"/>
      <c r="AE754" s="952"/>
      <c r="AF754" s="952"/>
      <c r="AG754" s="952"/>
      <c r="AH754" s="952"/>
      <c r="AI754" s="952"/>
      <c r="AJ754" s="952"/>
      <c r="AK754" s="952"/>
      <c r="AL754" s="952"/>
      <c r="AM754" s="952"/>
      <c r="AN754" s="952"/>
      <c r="AO754" s="952"/>
      <c r="AP754" s="952"/>
      <c r="AQ754" s="952"/>
      <c r="AR754" s="952"/>
      <c r="AS754" s="952"/>
      <c r="AT754" s="952"/>
      <c r="AU754" s="952"/>
      <c r="AV754" s="952"/>
      <c r="AW754" s="952"/>
      <c r="AX754" s="952"/>
      <c r="AY754" s="952"/>
      <c r="AZ754" s="952"/>
      <c r="BA754" s="952"/>
      <c r="BB754" s="952"/>
      <c r="BC754" s="952"/>
      <c r="BD754" s="952"/>
      <c r="BE754" s="952"/>
      <c r="BF754" s="952"/>
      <c r="BG754" s="952"/>
      <c r="BH754" s="952"/>
      <c r="BI754" s="952"/>
      <c r="BJ754" s="952"/>
      <c r="BK754" s="952"/>
      <c r="BL754" s="952"/>
      <c r="BM754" s="952"/>
      <c r="BN754" s="952"/>
      <c r="BO754" s="952"/>
      <c r="BP754" s="952"/>
      <c r="BQ754" s="952"/>
      <c r="BR754" s="952"/>
      <c r="BS754" s="952"/>
      <c r="BT754" s="952"/>
      <c r="BU754" s="952"/>
      <c r="BV754" s="952"/>
      <c r="BW754" s="952"/>
      <c r="BX754" s="952"/>
      <c r="BY754" s="952"/>
      <c r="BZ754" s="952"/>
      <c r="CA754" s="952"/>
      <c r="CB754" s="952"/>
      <c r="CC754" s="952"/>
      <c r="CD754" s="952"/>
      <c r="CE754" s="952"/>
      <c r="CF754" s="952"/>
      <c r="CG754" s="952"/>
      <c r="CH754" s="952"/>
      <c r="CI754" s="952"/>
      <c r="CJ754" s="952"/>
      <c r="CK754" s="952"/>
      <c r="CL754" s="952"/>
      <c r="CM754" s="952"/>
      <c r="CN754" s="952"/>
      <c r="CO754" s="952"/>
      <c r="CP754" s="952"/>
      <c r="CQ754" s="952"/>
      <c r="CR754" s="952"/>
      <c r="CS754" s="952"/>
      <c r="CT754" s="952"/>
      <c r="CU754" s="952"/>
      <c r="CV754" s="952"/>
      <c r="CW754" s="952"/>
      <c r="CX754" s="952"/>
      <c r="CY754" s="952"/>
      <c r="CZ754" s="952"/>
      <c r="DA754" s="952"/>
      <c r="DB754" s="952"/>
      <c r="DC754" s="952"/>
      <c r="DD754" s="952"/>
      <c r="DE754" s="952"/>
      <c r="DF754" s="952"/>
      <c r="DG754" s="952"/>
      <c r="DH754" s="952"/>
      <c r="DI754" s="952"/>
      <c r="DJ754" s="952"/>
      <c r="DK754" s="952"/>
      <c r="DL754" s="952"/>
      <c r="DM754" s="952"/>
      <c r="DN754" s="952"/>
      <c r="DO754" s="952"/>
      <c r="DP754" s="952"/>
      <c r="DQ754" s="952"/>
      <c r="DR754" s="952"/>
      <c r="DS754" s="952"/>
      <c r="DT754" s="952"/>
      <c r="DU754" s="952"/>
      <c r="DV754" s="952"/>
      <c r="DW754" s="952"/>
      <c r="DX754" s="952"/>
      <c r="DY754" s="952"/>
      <c r="DZ754" s="952"/>
      <c r="EA754" s="952"/>
      <c r="EB754" s="952"/>
      <c r="EC754" s="952"/>
      <c r="ED754" s="952"/>
      <c r="EE754" s="952"/>
      <c r="EF754" s="952"/>
      <c r="EG754" s="952"/>
      <c r="EH754" s="952"/>
      <c r="EI754" s="952"/>
      <c r="EJ754" s="952"/>
      <c r="EK754" s="952"/>
      <c r="EL754" s="952"/>
      <c r="EM754" s="952"/>
      <c r="EN754" s="875"/>
    </row>
    <row r="755" spans="2:144" ht="12" customHeight="1">
      <c r="B755" s="340"/>
      <c r="C755" s="990" t="s">
        <v>167</v>
      </c>
      <c r="D755" s="991"/>
      <c r="E755" s="991"/>
      <c r="F755" s="991"/>
      <c r="G755" s="992"/>
      <c r="H755" s="991"/>
      <c r="I755" s="992"/>
      <c r="J755" s="991"/>
      <c r="K755" s="993"/>
      <c r="L755" s="61"/>
      <c r="M755" s="994">
        <v>1</v>
      </c>
      <c r="N755" s="1001" t="s">
        <v>180</v>
      </c>
      <c r="O755" s="1002">
        <v>0.15</v>
      </c>
      <c r="P755" s="1003"/>
      <c r="Q755" s="570">
        <f>R755*0.8</f>
        <v>0</v>
      </c>
      <c r="R755" s="1004">
        <f>ROUND(R753*O755,-4)</f>
        <v>0</v>
      </c>
      <c r="S755" s="1005">
        <f>T755*0.8</f>
        <v>0</v>
      </c>
      <c r="T755" s="969">
        <f>R755/euro</f>
        <v>0</v>
      </c>
      <c r="U755" s="962"/>
      <c r="V755" s="952"/>
      <c r="W755" s="952"/>
      <c r="X755" s="952"/>
      <c r="Y755" s="952"/>
      <c r="Z755" s="952"/>
      <c r="AA755" s="952"/>
      <c r="AB755" s="952"/>
      <c r="AC755" s="952"/>
      <c r="AD755" s="952"/>
      <c r="AE755" s="952"/>
      <c r="AF755" s="952"/>
      <c r="AG755" s="952"/>
      <c r="AH755" s="952"/>
      <c r="AI755" s="952"/>
      <c r="AJ755" s="952"/>
      <c r="AK755" s="952"/>
      <c r="AL755" s="952"/>
      <c r="AM755" s="952"/>
      <c r="AN755" s="952"/>
      <c r="AO755" s="952"/>
      <c r="AP755" s="952"/>
      <c r="AQ755" s="952"/>
      <c r="AR755" s="952"/>
      <c r="AS755" s="952"/>
      <c r="AT755" s="952"/>
      <c r="AU755" s="952"/>
      <c r="AV755" s="952"/>
      <c r="AW755" s="952"/>
      <c r="AX755" s="952"/>
      <c r="AY755" s="952"/>
      <c r="AZ755" s="952"/>
      <c r="BA755" s="952"/>
      <c r="BB755" s="952"/>
      <c r="BC755" s="952"/>
      <c r="BD755" s="952"/>
      <c r="BE755" s="952"/>
      <c r="BF755" s="952"/>
      <c r="BG755" s="952"/>
      <c r="BH755" s="952"/>
      <c r="BI755" s="952"/>
      <c r="BJ755" s="952"/>
      <c r="BK755" s="952"/>
      <c r="BL755" s="952"/>
      <c r="BM755" s="952"/>
      <c r="BN755" s="952"/>
      <c r="BO755" s="952"/>
      <c r="BP755" s="952"/>
      <c r="BQ755" s="952"/>
      <c r="BR755" s="952"/>
      <c r="BS755" s="952"/>
      <c r="BT755" s="952"/>
      <c r="BU755" s="952"/>
      <c r="BV755" s="952"/>
      <c r="BW755" s="952"/>
      <c r="BX755" s="952"/>
      <c r="BY755" s="952"/>
      <c r="BZ755" s="952"/>
      <c r="CA755" s="952"/>
      <c r="CB755" s="952"/>
      <c r="CC755" s="952"/>
      <c r="CD755" s="952"/>
      <c r="CE755" s="952"/>
      <c r="CF755" s="952"/>
      <c r="CG755" s="952"/>
      <c r="CH755" s="952"/>
      <c r="CI755" s="952"/>
      <c r="CJ755" s="952"/>
      <c r="CK755" s="952"/>
      <c r="CL755" s="952"/>
      <c r="CM755" s="952"/>
      <c r="CN755" s="952"/>
      <c r="CO755" s="952"/>
      <c r="CP755" s="952"/>
      <c r="CQ755" s="952"/>
      <c r="CR755" s="952"/>
      <c r="CS755" s="952"/>
      <c r="CT755" s="952"/>
      <c r="CU755" s="952"/>
      <c r="CV755" s="952"/>
      <c r="CW755" s="952"/>
      <c r="CX755" s="952"/>
      <c r="CY755" s="952"/>
      <c r="CZ755" s="952"/>
      <c r="DA755" s="952"/>
      <c r="DB755" s="952"/>
      <c r="DC755" s="952"/>
      <c r="DD755" s="952"/>
      <c r="DE755" s="952"/>
      <c r="DF755" s="952"/>
      <c r="DG755" s="952"/>
      <c r="DH755" s="952"/>
      <c r="DI755" s="952"/>
      <c r="DJ755" s="952"/>
      <c r="DK755" s="952"/>
      <c r="DL755" s="952"/>
      <c r="DM755" s="952"/>
      <c r="DN755" s="952"/>
      <c r="DO755" s="952"/>
      <c r="DP755" s="952"/>
      <c r="DQ755" s="952"/>
      <c r="DR755" s="952"/>
      <c r="DS755" s="952"/>
      <c r="DT755" s="952"/>
      <c r="DU755" s="952"/>
      <c r="DV755" s="952"/>
      <c r="DW755" s="952"/>
      <c r="DX755" s="952"/>
      <c r="DY755" s="952"/>
      <c r="DZ755" s="952"/>
      <c r="EA755" s="952"/>
      <c r="EB755" s="952"/>
      <c r="EC755" s="952"/>
      <c r="ED755" s="952"/>
      <c r="EE755" s="952"/>
      <c r="EF755" s="952"/>
      <c r="EG755" s="952"/>
      <c r="EH755" s="952"/>
      <c r="EI755" s="952"/>
      <c r="EJ755" s="952"/>
      <c r="EK755" s="952"/>
      <c r="EL755" s="952"/>
      <c r="EM755" s="952"/>
      <c r="EN755" s="875"/>
    </row>
    <row r="756" spans="3:144" ht="6.75" customHeight="1">
      <c r="C756" s="970"/>
      <c r="D756" s="970"/>
      <c r="E756" s="970"/>
      <c r="F756" s="970"/>
      <c r="G756" s="971"/>
      <c r="H756" s="970"/>
      <c r="I756" s="971"/>
      <c r="J756" s="970"/>
      <c r="K756" s="970"/>
      <c r="L756" s="970"/>
      <c r="M756" s="970"/>
      <c r="N756" s="180"/>
      <c r="O756" s="1006"/>
      <c r="P756" s="919"/>
      <c r="Q756" s="571"/>
      <c r="R756" s="999"/>
      <c r="S756" s="1007"/>
      <c r="T756" s="1008"/>
      <c r="U756" s="962"/>
      <c r="V756" s="952"/>
      <c r="W756" s="952"/>
      <c r="X756" s="952"/>
      <c r="Y756" s="952"/>
      <c r="Z756" s="952"/>
      <c r="AA756" s="952"/>
      <c r="AB756" s="952"/>
      <c r="AC756" s="952"/>
      <c r="AD756" s="952"/>
      <c r="AE756" s="952"/>
      <c r="AF756" s="952"/>
      <c r="AG756" s="952"/>
      <c r="AH756" s="952"/>
      <c r="AI756" s="952"/>
      <c r="AJ756" s="952"/>
      <c r="AK756" s="952"/>
      <c r="AL756" s="952"/>
      <c r="AM756" s="952"/>
      <c r="AN756" s="952"/>
      <c r="AO756" s="952"/>
      <c r="AP756" s="952"/>
      <c r="AQ756" s="952"/>
      <c r="AR756" s="952"/>
      <c r="AS756" s="952"/>
      <c r="AT756" s="952"/>
      <c r="AU756" s="952"/>
      <c r="AV756" s="952"/>
      <c r="AW756" s="952"/>
      <c r="AX756" s="952"/>
      <c r="AY756" s="952"/>
      <c r="AZ756" s="952"/>
      <c r="BA756" s="952"/>
      <c r="BB756" s="952"/>
      <c r="BC756" s="952"/>
      <c r="BD756" s="952"/>
      <c r="BE756" s="952"/>
      <c r="BF756" s="952"/>
      <c r="BG756" s="952"/>
      <c r="BH756" s="952"/>
      <c r="BI756" s="952"/>
      <c r="BJ756" s="952"/>
      <c r="BK756" s="952"/>
      <c r="BL756" s="952"/>
      <c r="BM756" s="952"/>
      <c r="BN756" s="952"/>
      <c r="BO756" s="952"/>
      <c r="BP756" s="952"/>
      <c r="BQ756" s="952"/>
      <c r="BR756" s="952"/>
      <c r="BS756" s="952"/>
      <c r="BT756" s="952"/>
      <c r="BU756" s="952"/>
      <c r="BV756" s="952"/>
      <c r="BW756" s="952"/>
      <c r="BX756" s="952"/>
      <c r="BY756" s="952"/>
      <c r="BZ756" s="952"/>
      <c r="CA756" s="952"/>
      <c r="CB756" s="952"/>
      <c r="CC756" s="952"/>
      <c r="CD756" s="952"/>
      <c r="CE756" s="952"/>
      <c r="CF756" s="952"/>
      <c r="CG756" s="952"/>
      <c r="CH756" s="952"/>
      <c r="CI756" s="952"/>
      <c r="CJ756" s="952"/>
      <c r="CK756" s="952"/>
      <c r="CL756" s="952"/>
      <c r="CM756" s="952"/>
      <c r="CN756" s="952"/>
      <c r="CO756" s="952"/>
      <c r="CP756" s="952"/>
      <c r="CQ756" s="952"/>
      <c r="CR756" s="952"/>
      <c r="CS756" s="952"/>
      <c r="CT756" s="952"/>
      <c r="CU756" s="952"/>
      <c r="CV756" s="952"/>
      <c r="CW756" s="952"/>
      <c r="CX756" s="952"/>
      <c r="CY756" s="952"/>
      <c r="CZ756" s="952"/>
      <c r="DA756" s="952"/>
      <c r="DB756" s="952"/>
      <c r="DC756" s="952"/>
      <c r="DD756" s="952"/>
      <c r="DE756" s="952"/>
      <c r="DF756" s="952"/>
      <c r="DG756" s="952"/>
      <c r="DH756" s="952"/>
      <c r="DI756" s="952"/>
      <c r="DJ756" s="952"/>
      <c r="DK756" s="952"/>
      <c r="DL756" s="952"/>
      <c r="DM756" s="952"/>
      <c r="DN756" s="952"/>
      <c r="DO756" s="952"/>
      <c r="DP756" s="952"/>
      <c r="DQ756" s="952"/>
      <c r="DR756" s="952"/>
      <c r="DS756" s="952"/>
      <c r="DT756" s="952"/>
      <c r="DU756" s="952"/>
      <c r="DV756" s="952"/>
      <c r="DW756" s="952"/>
      <c r="DX756" s="952"/>
      <c r="DY756" s="952"/>
      <c r="DZ756" s="952"/>
      <c r="EA756" s="952"/>
      <c r="EB756" s="952"/>
      <c r="EC756" s="952"/>
      <c r="ED756" s="952"/>
      <c r="EE756" s="952"/>
      <c r="EF756" s="952"/>
      <c r="EG756" s="952"/>
      <c r="EH756" s="952"/>
      <c r="EI756" s="952"/>
      <c r="EJ756" s="952"/>
      <c r="EK756" s="952"/>
      <c r="EL756" s="952"/>
      <c r="EM756" s="952"/>
      <c r="EN756" s="875"/>
    </row>
    <row r="757" spans="2:144" ht="12" customHeight="1">
      <c r="B757" s="340"/>
      <c r="C757" s="990" t="s">
        <v>168</v>
      </c>
      <c r="D757" s="991"/>
      <c r="E757" s="991"/>
      <c r="F757" s="991"/>
      <c r="G757" s="992"/>
      <c r="H757" s="991"/>
      <c r="I757" s="992"/>
      <c r="J757" s="991"/>
      <c r="K757" s="993"/>
      <c r="L757" s="61"/>
      <c r="M757" s="994">
        <v>1</v>
      </c>
      <c r="N757" s="1001" t="s">
        <v>180</v>
      </c>
      <c r="O757" s="1002">
        <v>0.5</v>
      </c>
      <c r="P757" s="1003"/>
      <c r="Q757" s="570">
        <f>R757*0.8</f>
        <v>0</v>
      </c>
      <c r="R757" s="1004">
        <f>ROUND(R753*O757,-4)</f>
        <v>0</v>
      </c>
      <c r="S757" s="1005">
        <f>T757*0.8</f>
        <v>0</v>
      </c>
      <c r="T757" s="969">
        <f>R757/euro</f>
        <v>0</v>
      </c>
      <c r="U757" s="962"/>
      <c r="V757" s="952"/>
      <c r="W757" s="952"/>
      <c r="X757" s="952"/>
      <c r="Y757" s="952"/>
      <c r="Z757" s="952"/>
      <c r="AA757" s="952"/>
      <c r="AB757" s="952"/>
      <c r="AC757" s="952"/>
      <c r="AD757" s="952"/>
      <c r="AE757" s="952"/>
      <c r="AF757" s="952"/>
      <c r="AG757" s="952"/>
      <c r="AH757" s="952"/>
      <c r="AI757" s="952"/>
      <c r="AJ757" s="952"/>
      <c r="AK757" s="952"/>
      <c r="AL757" s="952"/>
      <c r="AM757" s="952"/>
      <c r="AN757" s="952"/>
      <c r="AO757" s="952"/>
      <c r="AP757" s="952"/>
      <c r="AQ757" s="952"/>
      <c r="AR757" s="952"/>
      <c r="AS757" s="952"/>
      <c r="AT757" s="952"/>
      <c r="AU757" s="952"/>
      <c r="AV757" s="952"/>
      <c r="AW757" s="952"/>
      <c r="AX757" s="952"/>
      <c r="AY757" s="952"/>
      <c r="AZ757" s="952"/>
      <c r="BA757" s="952"/>
      <c r="BB757" s="952"/>
      <c r="BC757" s="952"/>
      <c r="BD757" s="952"/>
      <c r="BE757" s="952"/>
      <c r="BF757" s="952"/>
      <c r="BG757" s="952"/>
      <c r="BH757" s="952"/>
      <c r="BI757" s="952"/>
      <c r="BJ757" s="952"/>
      <c r="BK757" s="952"/>
      <c r="BL757" s="952"/>
      <c r="BM757" s="952"/>
      <c r="BN757" s="952"/>
      <c r="BO757" s="952"/>
      <c r="BP757" s="952"/>
      <c r="BQ757" s="952"/>
      <c r="BR757" s="952"/>
      <c r="BS757" s="952"/>
      <c r="BT757" s="952"/>
      <c r="BU757" s="952"/>
      <c r="BV757" s="952"/>
      <c r="BW757" s="952"/>
      <c r="BX757" s="952"/>
      <c r="BY757" s="952"/>
      <c r="BZ757" s="952"/>
      <c r="CA757" s="952"/>
      <c r="CB757" s="952"/>
      <c r="CC757" s="952"/>
      <c r="CD757" s="952"/>
      <c r="CE757" s="952"/>
      <c r="CF757" s="952"/>
      <c r="CG757" s="952"/>
      <c r="CH757" s="952"/>
      <c r="CI757" s="952"/>
      <c r="CJ757" s="952"/>
      <c r="CK757" s="952"/>
      <c r="CL757" s="952"/>
      <c r="CM757" s="952"/>
      <c r="CN757" s="952"/>
      <c r="CO757" s="952"/>
      <c r="CP757" s="952"/>
      <c r="CQ757" s="952"/>
      <c r="CR757" s="952"/>
      <c r="CS757" s="952"/>
      <c r="CT757" s="952"/>
      <c r="CU757" s="952"/>
      <c r="CV757" s="952"/>
      <c r="CW757" s="952"/>
      <c r="CX757" s="952"/>
      <c r="CY757" s="952"/>
      <c r="CZ757" s="952"/>
      <c r="DA757" s="952"/>
      <c r="DB757" s="952"/>
      <c r="DC757" s="952"/>
      <c r="DD757" s="952"/>
      <c r="DE757" s="952"/>
      <c r="DF757" s="952"/>
      <c r="DG757" s="952"/>
      <c r="DH757" s="952"/>
      <c r="DI757" s="952"/>
      <c r="DJ757" s="952"/>
      <c r="DK757" s="952"/>
      <c r="DL757" s="952"/>
      <c r="DM757" s="952"/>
      <c r="DN757" s="952"/>
      <c r="DO757" s="952"/>
      <c r="DP757" s="952"/>
      <c r="DQ757" s="952"/>
      <c r="DR757" s="952"/>
      <c r="DS757" s="952"/>
      <c r="DT757" s="952"/>
      <c r="DU757" s="952"/>
      <c r="DV757" s="952"/>
      <c r="DW757" s="952"/>
      <c r="DX757" s="952"/>
      <c r="DY757" s="952"/>
      <c r="DZ757" s="952"/>
      <c r="EA757" s="952"/>
      <c r="EB757" s="952"/>
      <c r="EC757" s="952"/>
      <c r="ED757" s="952"/>
      <c r="EE757" s="952"/>
      <c r="EF757" s="952"/>
      <c r="EG757" s="952"/>
      <c r="EH757" s="952"/>
      <c r="EI757" s="952"/>
      <c r="EJ757" s="952"/>
      <c r="EK757" s="952"/>
      <c r="EL757" s="952"/>
      <c r="EM757" s="952"/>
      <c r="EN757" s="875"/>
    </row>
    <row r="758" spans="3:144" ht="5.25" customHeight="1">
      <c r="C758" s="970"/>
      <c r="D758" s="970"/>
      <c r="E758" s="970"/>
      <c r="F758" s="970"/>
      <c r="G758" s="971"/>
      <c r="H758" s="970"/>
      <c r="I758" s="971"/>
      <c r="J758" s="970"/>
      <c r="K758" s="970"/>
      <c r="L758" s="970"/>
      <c r="M758" s="970"/>
      <c r="N758" s="180"/>
      <c r="O758" s="1006"/>
      <c r="P758" s="919"/>
      <c r="Q758" s="571"/>
      <c r="R758" s="999"/>
      <c r="S758" s="1007"/>
      <c r="T758" s="1008"/>
      <c r="U758" s="962"/>
      <c r="V758" s="952"/>
      <c r="W758" s="952"/>
      <c r="X758" s="952"/>
      <c r="Y758" s="952"/>
      <c r="Z758" s="952"/>
      <c r="AA758" s="952"/>
      <c r="AB758" s="952"/>
      <c r="AC758" s="952"/>
      <c r="AD758" s="952"/>
      <c r="AE758" s="952"/>
      <c r="AF758" s="952"/>
      <c r="AG758" s="952"/>
      <c r="AH758" s="952"/>
      <c r="AI758" s="952"/>
      <c r="AJ758" s="952"/>
      <c r="AK758" s="952"/>
      <c r="AL758" s="952"/>
      <c r="AM758" s="952"/>
      <c r="AN758" s="952"/>
      <c r="AO758" s="952"/>
      <c r="AP758" s="952"/>
      <c r="AQ758" s="952"/>
      <c r="AR758" s="952"/>
      <c r="AS758" s="952"/>
      <c r="AT758" s="952"/>
      <c r="AU758" s="952"/>
      <c r="AV758" s="952"/>
      <c r="AW758" s="952"/>
      <c r="AX758" s="952"/>
      <c r="AY758" s="952"/>
      <c r="AZ758" s="952"/>
      <c r="BA758" s="952"/>
      <c r="BB758" s="952"/>
      <c r="BC758" s="952"/>
      <c r="BD758" s="952"/>
      <c r="BE758" s="952"/>
      <c r="BF758" s="952"/>
      <c r="BG758" s="952"/>
      <c r="BH758" s="952"/>
      <c r="BI758" s="952"/>
      <c r="BJ758" s="952"/>
      <c r="BK758" s="952"/>
      <c r="BL758" s="952"/>
      <c r="BM758" s="952"/>
      <c r="BN758" s="952"/>
      <c r="BO758" s="952"/>
      <c r="BP758" s="952"/>
      <c r="BQ758" s="952"/>
      <c r="BR758" s="952"/>
      <c r="BS758" s="952"/>
      <c r="BT758" s="952"/>
      <c r="BU758" s="952"/>
      <c r="BV758" s="952"/>
      <c r="BW758" s="952"/>
      <c r="BX758" s="952"/>
      <c r="BY758" s="952"/>
      <c r="BZ758" s="952"/>
      <c r="CA758" s="952"/>
      <c r="CB758" s="952"/>
      <c r="CC758" s="952"/>
      <c r="CD758" s="952"/>
      <c r="CE758" s="952"/>
      <c r="CF758" s="952"/>
      <c r="CG758" s="952"/>
      <c r="CH758" s="952"/>
      <c r="CI758" s="952"/>
      <c r="CJ758" s="952"/>
      <c r="CK758" s="952"/>
      <c r="CL758" s="952"/>
      <c r="CM758" s="952"/>
      <c r="CN758" s="952"/>
      <c r="CO758" s="952"/>
      <c r="CP758" s="952"/>
      <c r="CQ758" s="952"/>
      <c r="CR758" s="952"/>
      <c r="CS758" s="952"/>
      <c r="CT758" s="952"/>
      <c r="CU758" s="952"/>
      <c r="CV758" s="952"/>
      <c r="CW758" s="952"/>
      <c r="CX758" s="952"/>
      <c r="CY758" s="952"/>
      <c r="CZ758" s="952"/>
      <c r="DA758" s="952"/>
      <c r="DB758" s="952"/>
      <c r="DC758" s="952"/>
      <c r="DD758" s="952"/>
      <c r="DE758" s="952"/>
      <c r="DF758" s="952"/>
      <c r="DG758" s="952"/>
      <c r="DH758" s="952"/>
      <c r="DI758" s="952"/>
      <c r="DJ758" s="952"/>
      <c r="DK758" s="952"/>
      <c r="DL758" s="952"/>
      <c r="DM758" s="952"/>
      <c r="DN758" s="952"/>
      <c r="DO758" s="952"/>
      <c r="DP758" s="952"/>
      <c r="DQ758" s="952"/>
      <c r="DR758" s="952"/>
      <c r="DS758" s="952"/>
      <c r="DT758" s="952"/>
      <c r="DU758" s="952"/>
      <c r="DV758" s="952"/>
      <c r="DW758" s="952"/>
      <c r="DX758" s="952"/>
      <c r="DY758" s="952"/>
      <c r="DZ758" s="952"/>
      <c r="EA758" s="952"/>
      <c r="EB758" s="952"/>
      <c r="EC758" s="952"/>
      <c r="ED758" s="952"/>
      <c r="EE758" s="952"/>
      <c r="EF758" s="952"/>
      <c r="EG758" s="952"/>
      <c r="EH758" s="952"/>
      <c r="EI758" s="952"/>
      <c r="EJ758" s="952"/>
      <c r="EK758" s="952"/>
      <c r="EL758" s="952"/>
      <c r="EM758" s="952"/>
      <c r="EN758" s="875"/>
    </row>
    <row r="759" spans="2:144" ht="12" customHeight="1">
      <c r="B759" s="340"/>
      <c r="C759" s="990" t="s">
        <v>191</v>
      </c>
      <c r="D759" s="991"/>
      <c r="E759" s="991"/>
      <c r="F759" s="991"/>
      <c r="G759" s="992"/>
      <c r="H759" s="991"/>
      <c r="I759" s="992"/>
      <c r="J759" s="991"/>
      <c r="K759" s="993"/>
      <c r="L759" s="61"/>
      <c r="M759" s="994">
        <v>1</v>
      </c>
      <c r="N759" s="1001" t="s">
        <v>180</v>
      </c>
      <c r="O759" s="1002">
        <f>1-O755-O757</f>
        <v>0.35</v>
      </c>
      <c r="P759" s="1003"/>
      <c r="Q759" s="570">
        <f>R759*0.8</f>
        <v>0</v>
      </c>
      <c r="R759" s="1004">
        <f>R753-R755-R757</f>
        <v>0</v>
      </c>
      <c r="S759" s="1005">
        <f>T759*0.8</f>
        <v>0</v>
      </c>
      <c r="T759" s="969">
        <f>R759/euro</f>
        <v>0</v>
      </c>
      <c r="U759" s="962"/>
      <c r="V759" s="952"/>
      <c r="W759" s="952"/>
      <c r="X759" s="952"/>
      <c r="Y759" s="952"/>
      <c r="Z759" s="952"/>
      <c r="AA759" s="952"/>
      <c r="AB759" s="952"/>
      <c r="AC759" s="952"/>
      <c r="AD759" s="952"/>
      <c r="AE759" s="952"/>
      <c r="AF759" s="952"/>
      <c r="AG759" s="952"/>
      <c r="AH759" s="952"/>
      <c r="AI759" s="952"/>
      <c r="AJ759" s="952"/>
      <c r="AK759" s="952"/>
      <c r="AL759" s="952"/>
      <c r="AM759" s="952"/>
      <c r="AN759" s="952"/>
      <c r="AO759" s="952"/>
      <c r="AP759" s="952"/>
      <c r="AQ759" s="952"/>
      <c r="AR759" s="952"/>
      <c r="AS759" s="952"/>
      <c r="AT759" s="952"/>
      <c r="AU759" s="952"/>
      <c r="AV759" s="952"/>
      <c r="AW759" s="952"/>
      <c r="AX759" s="952"/>
      <c r="AY759" s="952"/>
      <c r="AZ759" s="952"/>
      <c r="BA759" s="952"/>
      <c r="BB759" s="952"/>
      <c r="BC759" s="952"/>
      <c r="BD759" s="952"/>
      <c r="BE759" s="952"/>
      <c r="BF759" s="952"/>
      <c r="BG759" s="952"/>
      <c r="BH759" s="952"/>
      <c r="BI759" s="952"/>
      <c r="BJ759" s="952"/>
      <c r="BK759" s="952"/>
      <c r="BL759" s="952"/>
      <c r="BM759" s="952"/>
      <c r="BN759" s="952"/>
      <c r="BO759" s="952"/>
      <c r="BP759" s="952"/>
      <c r="BQ759" s="952"/>
      <c r="BR759" s="952"/>
      <c r="BS759" s="952"/>
      <c r="BT759" s="952"/>
      <c r="BU759" s="952"/>
      <c r="BV759" s="952"/>
      <c r="BW759" s="952"/>
      <c r="BX759" s="952"/>
      <c r="BY759" s="952"/>
      <c r="BZ759" s="952"/>
      <c r="CA759" s="952"/>
      <c r="CB759" s="952"/>
      <c r="CC759" s="952"/>
      <c r="CD759" s="952"/>
      <c r="CE759" s="952"/>
      <c r="CF759" s="952"/>
      <c r="CG759" s="952"/>
      <c r="CH759" s="952"/>
      <c r="CI759" s="952"/>
      <c r="CJ759" s="952"/>
      <c r="CK759" s="952"/>
      <c r="CL759" s="952"/>
      <c r="CM759" s="952"/>
      <c r="CN759" s="952"/>
      <c r="CO759" s="952"/>
      <c r="CP759" s="952"/>
      <c r="CQ759" s="952"/>
      <c r="CR759" s="952"/>
      <c r="CS759" s="952"/>
      <c r="CT759" s="952"/>
      <c r="CU759" s="952"/>
      <c r="CV759" s="952"/>
      <c r="CW759" s="952"/>
      <c r="CX759" s="952"/>
      <c r="CY759" s="952"/>
      <c r="CZ759" s="952"/>
      <c r="DA759" s="952"/>
      <c r="DB759" s="952"/>
      <c r="DC759" s="952"/>
      <c r="DD759" s="952"/>
      <c r="DE759" s="952"/>
      <c r="DF759" s="952"/>
      <c r="DG759" s="952"/>
      <c r="DH759" s="952"/>
      <c r="DI759" s="952"/>
      <c r="DJ759" s="952"/>
      <c r="DK759" s="952"/>
      <c r="DL759" s="952"/>
      <c r="DM759" s="952"/>
      <c r="DN759" s="952"/>
      <c r="DO759" s="952"/>
      <c r="DP759" s="952"/>
      <c r="DQ759" s="952"/>
      <c r="DR759" s="952"/>
      <c r="DS759" s="952"/>
      <c r="DT759" s="952"/>
      <c r="DU759" s="952"/>
      <c r="DV759" s="952"/>
      <c r="DW759" s="952"/>
      <c r="DX759" s="952"/>
      <c r="DY759" s="952"/>
      <c r="DZ759" s="952"/>
      <c r="EA759" s="952"/>
      <c r="EB759" s="952"/>
      <c r="EC759" s="952"/>
      <c r="ED759" s="952"/>
      <c r="EE759" s="952"/>
      <c r="EF759" s="952"/>
      <c r="EG759" s="952"/>
      <c r="EH759" s="952"/>
      <c r="EI759" s="952"/>
      <c r="EJ759" s="952"/>
      <c r="EK759" s="952"/>
      <c r="EL759" s="952"/>
      <c r="EM759" s="952"/>
      <c r="EN759" s="875"/>
    </row>
    <row r="760" spans="3:144" ht="12" customHeight="1">
      <c r="C760" s="970"/>
      <c r="D760" s="970"/>
      <c r="E760" s="970"/>
      <c r="F760" s="970"/>
      <c r="G760" s="971"/>
      <c r="H760" s="970"/>
      <c r="I760" s="971"/>
      <c r="J760" s="970"/>
      <c r="K760" s="970"/>
      <c r="L760" s="970"/>
      <c r="M760" s="970"/>
      <c r="N760" s="970"/>
      <c r="O760" s="1006"/>
      <c r="P760" s="919"/>
      <c r="Q760" s="571"/>
      <c r="R760" s="999"/>
      <c r="S760" s="1007"/>
      <c r="T760" s="1008"/>
      <c r="U760" s="962"/>
      <c r="V760" s="952"/>
      <c r="W760" s="952"/>
      <c r="X760" s="952"/>
      <c r="Y760" s="952"/>
      <c r="Z760" s="952"/>
      <c r="AA760" s="952"/>
      <c r="AB760" s="952"/>
      <c r="AC760" s="952"/>
      <c r="AD760" s="952"/>
      <c r="AE760" s="952"/>
      <c r="AF760" s="952"/>
      <c r="AG760" s="952"/>
      <c r="AH760" s="952"/>
      <c r="AI760" s="952"/>
      <c r="AJ760" s="952"/>
      <c r="AK760" s="952"/>
      <c r="AL760" s="952"/>
      <c r="AM760" s="952"/>
      <c r="AN760" s="952"/>
      <c r="AO760" s="952"/>
      <c r="AP760" s="952"/>
      <c r="AQ760" s="952"/>
      <c r="AR760" s="952"/>
      <c r="AS760" s="952"/>
      <c r="AT760" s="952"/>
      <c r="AU760" s="952"/>
      <c r="AV760" s="952"/>
      <c r="AW760" s="952"/>
      <c r="AX760" s="952"/>
      <c r="AY760" s="952"/>
      <c r="AZ760" s="952"/>
      <c r="BA760" s="952"/>
      <c r="BB760" s="952"/>
      <c r="BC760" s="952"/>
      <c r="BD760" s="952"/>
      <c r="BE760" s="952"/>
      <c r="BF760" s="952"/>
      <c r="BG760" s="952"/>
      <c r="BH760" s="952"/>
      <c r="BI760" s="952"/>
      <c r="BJ760" s="952"/>
      <c r="BK760" s="952"/>
      <c r="BL760" s="952"/>
      <c r="BM760" s="952"/>
      <c r="BN760" s="952"/>
      <c r="BO760" s="952"/>
      <c r="BP760" s="952"/>
      <c r="BQ760" s="952"/>
      <c r="BR760" s="952"/>
      <c r="BS760" s="952"/>
      <c r="BT760" s="952"/>
      <c r="BU760" s="952"/>
      <c r="BV760" s="952"/>
      <c r="BW760" s="952"/>
      <c r="BX760" s="952"/>
      <c r="BY760" s="952"/>
      <c r="BZ760" s="952"/>
      <c r="CA760" s="952"/>
      <c r="CB760" s="952"/>
      <c r="CC760" s="952"/>
      <c r="CD760" s="952"/>
      <c r="CE760" s="952"/>
      <c r="CF760" s="952"/>
      <c r="CG760" s="952"/>
      <c r="CH760" s="952"/>
      <c r="CI760" s="952"/>
      <c r="CJ760" s="952"/>
      <c r="CK760" s="952"/>
      <c r="CL760" s="952"/>
      <c r="CM760" s="952"/>
      <c r="CN760" s="952"/>
      <c r="CO760" s="952"/>
      <c r="CP760" s="952"/>
      <c r="CQ760" s="952"/>
      <c r="CR760" s="952"/>
      <c r="CS760" s="952"/>
      <c r="CT760" s="952"/>
      <c r="CU760" s="952"/>
      <c r="CV760" s="952"/>
      <c r="CW760" s="952"/>
      <c r="CX760" s="952"/>
      <c r="CY760" s="952"/>
      <c r="CZ760" s="952"/>
      <c r="DA760" s="952"/>
      <c r="DB760" s="952"/>
      <c r="DC760" s="952"/>
      <c r="DD760" s="952"/>
      <c r="DE760" s="952"/>
      <c r="DF760" s="952"/>
      <c r="DG760" s="952"/>
      <c r="DH760" s="952"/>
      <c r="DI760" s="952"/>
      <c r="DJ760" s="952"/>
      <c r="DK760" s="952"/>
      <c r="DL760" s="952"/>
      <c r="DM760" s="952"/>
      <c r="DN760" s="952"/>
      <c r="DO760" s="952"/>
      <c r="DP760" s="952"/>
      <c r="DQ760" s="952"/>
      <c r="DR760" s="952"/>
      <c r="DS760" s="952"/>
      <c r="DT760" s="952"/>
      <c r="DU760" s="952"/>
      <c r="DV760" s="952"/>
      <c r="DW760" s="952"/>
      <c r="DX760" s="952"/>
      <c r="DY760" s="952"/>
      <c r="DZ760" s="952"/>
      <c r="EA760" s="952"/>
      <c r="EB760" s="952"/>
      <c r="EC760" s="952"/>
      <c r="ED760" s="952"/>
      <c r="EE760" s="952"/>
      <c r="EF760" s="952"/>
      <c r="EG760" s="952"/>
      <c r="EH760" s="952"/>
      <c r="EI760" s="952"/>
      <c r="EJ760" s="952"/>
      <c r="EK760" s="952"/>
      <c r="EL760" s="952"/>
      <c r="EM760" s="952"/>
      <c r="EN760" s="875"/>
    </row>
    <row r="761" spans="2:144" ht="12" customHeight="1">
      <c r="B761" s="340"/>
      <c r="C761" s="990" t="s">
        <v>668</v>
      </c>
      <c r="D761" s="991"/>
      <c r="E761" s="991"/>
      <c r="F761" s="991"/>
      <c r="G761" s="992"/>
      <c r="H761" s="991"/>
      <c r="I761" s="992"/>
      <c r="J761" s="991"/>
      <c r="K761" s="993"/>
      <c r="L761" s="61"/>
      <c r="M761" s="994"/>
      <c r="N761" s="994">
        <f>M755+M757+M759</f>
        <v>3</v>
      </c>
      <c r="O761" s="1002">
        <v>1</v>
      </c>
      <c r="P761" s="1003"/>
      <c r="Q761" s="570">
        <f>R761*0.8</f>
        <v>0</v>
      </c>
      <c r="R761" s="967">
        <f>R755+R757+R759</f>
        <v>0</v>
      </c>
      <c r="S761" s="1005">
        <f>SUM(S755:S759)</f>
        <v>0</v>
      </c>
      <c r="T761" s="969">
        <f>T755+T757+T759</f>
        <v>0</v>
      </c>
      <c r="U761" s="962">
        <f>U749</f>
        <v>0</v>
      </c>
      <c r="V761" s="952"/>
      <c r="W761" s="952"/>
      <c r="X761" s="952"/>
      <c r="Y761" s="952"/>
      <c r="Z761" s="952"/>
      <c r="AA761" s="952"/>
      <c r="AB761" s="952"/>
      <c r="AC761" s="952"/>
      <c r="AD761" s="952"/>
      <c r="AE761" s="952"/>
      <c r="AF761" s="952"/>
      <c r="AG761" s="952"/>
      <c r="AH761" s="952"/>
      <c r="AI761" s="952"/>
      <c r="AJ761" s="952"/>
      <c r="AK761" s="952"/>
      <c r="AL761" s="952"/>
      <c r="AM761" s="952"/>
      <c r="AN761" s="952"/>
      <c r="AO761" s="952"/>
      <c r="AP761" s="952"/>
      <c r="AQ761" s="952"/>
      <c r="AR761" s="952"/>
      <c r="AS761" s="952"/>
      <c r="AT761" s="952"/>
      <c r="AU761" s="952"/>
      <c r="AV761" s="952"/>
      <c r="AW761" s="952"/>
      <c r="AX761" s="952"/>
      <c r="AY761" s="952"/>
      <c r="AZ761" s="952"/>
      <c r="BA761" s="952"/>
      <c r="BB761" s="952"/>
      <c r="BC761" s="952"/>
      <c r="BD761" s="952"/>
      <c r="BE761" s="952"/>
      <c r="BF761" s="952"/>
      <c r="BG761" s="952"/>
      <c r="BH761" s="952"/>
      <c r="BI761" s="952"/>
      <c r="BJ761" s="952"/>
      <c r="BK761" s="952"/>
      <c r="BL761" s="952"/>
      <c r="BM761" s="952"/>
      <c r="BN761" s="952"/>
      <c r="BO761" s="952"/>
      <c r="BP761" s="952"/>
      <c r="BQ761" s="952"/>
      <c r="BR761" s="952"/>
      <c r="BS761" s="952"/>
      <c r="BT761" s="952"/>
      <c r="BU761" s="952"/>
      <c r="BV761" s="952"/>
      <c r="BW761" s="952"/>
      <c r="BX761" s="952"/>
      <c r="BY761" s="952"/>
      <c r="BZ761" s="952"/>
      <c r="CA761" s="952"/>
      <c r="CB761" s="952"/>
      <c r="CC761" s="952"/>
      <c r="CD761" s="952"/>
      <c r="CE761" s="952"/>
      <c r="CF761" s="952"/>
      <c r="CG761" s="952"/>
      <c r="CH761" s="952"/>
      <c r="CI761" s="952"/>
      <c r="CJ761" s="952"/>
      <c r="CK761" s="952"/>
      <c r="CL761" s="952"/>
      <c r="CM761" s="952"/>
      <c r="CN761" s="952"/>
      <c r="CO761" s="952"/>
      <c r="CP761" s="952"/>
      <c r="CQ761" s="952"/>
      <c r="CR761" s="952"/>
      <c r="CS761" s="952"/>
      <c r="CT761" s="952"/>
      <c r="CU761" s="952"/>
      <c r="CV761" s="952"/>
      <c r="CW761" s="952"/>
      <c r="CX761" s="952"/>
      <c r="CY761" s="952"/>
      <c r="CZ761" s="952"/>
      <c r="DA761" s="952"/>
      <c r="DB761" s="952"/>
      <c r="DC761" s="952"/>
      <c r="DD761" s="952"/>
      <c r="DE761" s="952"/>
      <c r="DF761" s="952"/>
      <c r="DG761" s="952"/>
      <c r="DH761" s="952"/>
      <c r="DI761" s="952"/>
      <c r="DJ761" s="952"/>
      <c r="DK761" s="952"/>
      <c r="DL761" s="952"/>
      <c r="DM761" s="952"/>
      <c r="DN761" s="952"/>
      <c r="DO761" s="952"/>
      <c r="DP761" s="952"/>
      <c r="DQ761" s="952"/>
      <c r="DR761" s="952"/>
      <c r="DS761" s="952"/>
      <c r="DT761" s="952"/>
      <c r="DU761" s="952"/>
      <c r="DV761" s="952"/>
      <c r="DW761" s="952"/>
      <c r="DX761" s="952"/>
      <c r="DY761" s="952"/>
      <c r="DZ761" s="952"/>
      <c r="EA761" s="952"/>
      <c r="EB761" s="952"/>
      <c r="EC761" s="952"/>
      <c r="ED761" s="952"/>
      <c r="EE761" s="952"/>
      <c r="EF761" s="952"/>
      <c r="EG761" s="952"/>
      <c r="EH761" s="952"/>
      <c r="EI761" s="952"/>
      <c r="EJ761" s="952"/>
      <c r="EK761" s="952"/>
      <c r="EL761" s="952"/>
      <c r="EM761" s="952"/>
      <c r="EN761" s="875"/>
    </row>
    <row r="762" spans="3:144" ht="12" customHeight="1">
      <c r="C762" s="1009"/>
      <c r="D762" s="1009"/>
      <c r="E762" s="1009"/>
      <c r="F762" s="1009"/>
      <c r="G762" s="1010"/>
      <c r="H762" s="1009"/>
      <c r="I762" s="1010"/>
      <c r="J762" s="1009"/>
      <c r="K762" s="1009"/>
      <c r="L762" s="1009"/>
      <c r="M762" s="1009"/>
      <c r="N762" s="1009"/>
      <c r="O762" s="1011"/>
      <c r="P762" s="1012"/>
      <c r="Q762" s="1011"/>
      <c r="R762" s="1009"/>
      <c r="S762" s="1011"/>
      <c r="T762" s="1009"/>
      <c r="U762" s="648"/>
      <c r="V762" s="1013"/>
      <c r="W762" s="1013"/>
      <c r="X762" s="1014"/>
      <c r="Y762" s="1014"/>
      <c r="Z762" s="1014"/>
      <c r="AA762" s="1014"/>
      <c r="AB762" s="1014"/>
      <c r="AC762" s="1014"/>
      <c r="AD762" s="1014"/>
      <c r="AE762" s="1014"/>
      <c r="AF762" s="1014"/>
      <c r="AG762" s="1014"/>
      <c r="AH762" s="1014"/>
      <c r="AI762" s="1014"/>
      <c r="AJ762" s="1014"/>
      <c r="AK762" s="1014"/>
      <c r="AL762" s="1014"/>
      <c r="AM762" s="1014"/>
      <c r="AN762" s="1014"/>
      <c r="AO762" s="1014"/>
      <c r="AP762" s="1014"/>
      <c r="AQ762" s="1014"/>
      <c r="AR762" s="1014"/>
      <c r="AS762" s="1014"/>
      <c r="AT762" s="1014"/>
      <c r="AU762" s="1014"/>
      <c r="AV762" s="1014"/>
      <c r="AW762" s="1014"/>
      <c r="AX762" s="1014"/>
      <c r="AY762" s="1014"/>
      <c r="AZ762" s="1014"/>
      <c r="BA762" s="1014"/>
      <c r="BB762" s="1014"/>
      <c r="BC762" s="1014"/>
      <c r="BD762" s="1014"/>
      <c r="BE762" s="1014"/>
      <c r="BF762" s="1014"/>
      <c r="BG762" s="1014"/>
      <c r="BH762" s="1014"/>
      <c r="BI762" s="1014"/>
      <c r="BJ762" s="1014"/>
      <c r="BK762" s="1014"/>
      <c r="BL762" s="1014"/>
      <c r="BM762" s="1014"/>
      <c r="BN762" s="1014"/>
      <c r="BO762" s="1014"/>
      <c r="BP762" s="1014"/>
      <c r="BQ762" s="1014"/>
      <c r="BR762" s="1014"/>
      <c r="BS762" s="1014"/>
      <c r="BT762" s="1014"/>
      <c r="BU762" s="1014"/>
      <c r="BV762" s="1014"/>
      <c r="BW762" s="1014"/>
      <c r="BX762" s="1014"/>
      <c r="BY762" s="1014"/>
      <c r="BZ762" s="1014"/>
      <c r="CA762" s="1014"/>
      <c r="CB762" s="826"/>
      <c r="CC762" s="826"/>
      <c r="CD762" s="826"/>
      <c r="CE762" s="826"/>
      <c r="CF762" s="826"/>
      <c r="CG762" s="826"/>
      <c r="CH762" s="826"/>
      <c r="CI762" s="826"/>
      <c r="CJ762" s="645"/>
      <c r="CK762" s="794"/>
      <c r="CL762" s="794"/>
      <c r="CM762" s="794"/>
      <c r="CN762" s="794"/>
      <c r="CO762" s="794"/>
      <c r="CP762" s="794"/>
      <c r="CQ762" s="794"/>
      <c r="CR762" s="794"/>
      <c r="CS762" s="794"/>
      <c r="CT762" s="794"/>
      <c r="CU762" s="794"/>
      <c r="CV762" s="794"/>
      <c r="CW762" s="794"/>
      <c r="CX762" s="794"/>
      <c r="CY762" s="813"/>
      <c r="CZ762" s="813"/>
      <c r="DA762" s="813"/>
      <c r="DB762" s="813"/>
      <c r="DC762" s="813"/>
      <c r="DD762" s="813"/>
      <c r="DE762" s="813"/>
      <c r="DF762" s="813"/>
      <c r="DG762" s="645"/>
      <c r="DH762" s="645"/>
      <c r="DI762" s="1015"/>
      <c r="DJ762" s="1015"/>
      <c r="DK762" s="1015"/>
      <c r="DL762" s="1015"/>
      <c r="DM762" s="1015"/>
      <c r="DN762" s="1015"/>
      <c r="DO762" s="1015"/>
      <c r="DP762" s="1015"/>
      <c r="DQ762" s="1015"/>
      <c r="DR762" s="1015"/>
      <c r="DS762" s="1015"/>
      <c r="DT762" s="1015"/>
      <c r="DU762" s="1015"/>
      <c r="DV762" s="1015"/>
      <c r="DW762" s="1015"/>
      <c r="DX762" s="1015"/>
      <c r="DY762" s="1015"/>
      <c r="DZ762" s="1015"/>
      <c r="EA762" s="1015"/>
      <c r="EB762" s="1015"/>
      <c r="EC762" s="1015"/>
      <c r="ED762" s="1015"/>
      <c r="EE762" s="1016"/>
      <c r="EF762" s="1016"/>
      <c r="EG762" s="1016"/>
      <c r="EH762" s="1016"/>
      <c r="EI762" s="1016"/>
      <c r="EJ762" s="1016"/>
      <c r="EK762" s="1016"/>
      <c r="EL762" s="1016"/>
      <c r="EM762" s="1016"/>
      <c r="EN762" s="875"/>
    </row>
    <row r="763" spans="2:144" ht="21.75" customHeight="1">
      <c r="B763" s="1017" t="s">
        <v>115</v>
      </c>
      <c r="C763" s="335"/>
      <c r="D763" s="936"/>
      <c r="E763" s="936"/>
      <c r="F763" s="936"/>
      <c r="G763" s="937"/>
      <c r="H763" s="936"/>
      <c r="I763" s="937"/>
      <c r="J763" s="936"/>
      <c r="K763" s="936"/>
      <c r="L763" s="936"/>
      <c r="M763" s="936"/>
      <c r="N763" s="936"/>
      <c r="O763" s="938"/>
      <c r="P763" s="939"/>
      <c r="Q763" s="938"/>
      <c r="R763" s="1018" t="s">
        <v>116</v>
      </c>
      <c r="S763" s="938"/>
      <c r="T763" s="936"/>
      <c r="U763" s="730"/>
      <c r="V763" s="784"/>
      <c r="W763" s="784"/>
      <c r="X763" s="784"/>
      <c r="Y763" s="876"/>
      <c r="Z763" s="876"/>
      <c r="AA763" s="876"/>
      <c r="AB763" s="876"/>
      <c r="AC763" s="876"/>
      <c r="AD763" s="876"/>
      <c r="AE763" s="876"/>
      <c r="AF763" s="876"/>
      <c r="AG763" s="876"/>
      <c r="AH763" s="876"/>
      <c r="AI763" s="876"/>
      <c r="AJ763" s="932"/>
      <c r="AK763" s="932"/>
      <c r="AL763" s="932"/>
      <c r="AM763" s="932"/>
      <c r="AN763" s="31"/>
      <c r="AO763" s="808"/>
      <c r="AP763" s="808"/>
      <c r="AQ763" s="808"/>
      <c r="AR763" s="808"/>
      <c r="AS763" s="808"/>
      <c r="AT763" s="808"/>
      <c r="AU763" s="808"/>
      <c r="AV763" s="808"/>
      <c r="AW763" s="808"/>
      <c r="AX763" s="808"/>
      <c r="AY763" s="808"/>
      <c r="AZ763" s="808"/>
      <c r="BA763" s="808"/>
      <c r="BB763" s="808"/>
      <c r="BC763" s="808"/>
      <c r="BD763" s="808"/>
      <c r="BE763" s="808"/>
      <c r="BF763" s="808"/>
      <c r="BG763" s="808"/>
      <c r="BH763" s="808"/>
      <c r="BI763" s="808"/>
      <c r="BJ763" s="31"/>
      <c r="BK763" s="742"/>
      <c r="BL763" s="742"/>
      <c r="BM763" s="742"/>
      <c r="BN763" s="742"/>
      <c r="BO763" s="742"/>
      <c r="BP763" s="742"/>
      <c r="BQ763" s="742"/>
      <c r="BR763" s="742"/>
      <c r="BS763" s="31"/>
      <c r="BT763" s="31"/>
      <c r="BU763" s="815"/>
      <c r="BV763" s="815"/>
      <c r="BW763" s="815"/>
      <c r="BX763" s="815"/>
      <c r="BY763" s="805"/>
      <c r="BZ763" s="805"/>
      <c r="CA763" s="805"/>
      <c r="CB763" s="805"/>
      <c r="CC763" s="805"/>
      <c r="CD763" s="826"/>
      <c r="CE763" s="815"/>
      <c r="CF763" s="742"/>
      <c r="CG763" s="742"/>
      <c r="CH763" s="742"/>
      <c r="CI763" s="742"/>
      <c r="CJ763" s="742"/>
      <c r="CK763" s="742"/>
      <c r="CL763" s="742"/>
      <c r="CM763" s="742"/>
      <c r="CN763" s="742"/>
      <c r="CO763" s="742"/>
      <c r="CP763" s="742"/>
      <c r="CQ763" s="742"/>
      <c r="CR763" s="805"/>
      <c r="CS763" s="805"/>
      <c r="CT763" s="805"/>
      <c r="CU763" s="805"/>
      <c r="CV763" s="805"/>
      <c r="CW763" s="645"/>
      <c r="CX763" s="645"/>
      <c r="CY763" s="933"/>
      <c r="CZ763" s="933"/>
      <c r="DA763" s="933"/>
      <c r="DB763" s="933"/>
      <c r="DC763" s="933"/>
      <c r="DD763" s="933"/>
      <c r="DE763" s="933"/>
      <c r="DF763" s="933"/>
      <c r="DG763" s="933"/>
      <c r="DH763" s="933"/>
      <c r="DI763" s="933"/>
      <c r="DJ763" s="933"/>
      <c r="DK763" s="933"/>
      <c r="DL763" s="933"/>
      <c r="DM763" s="933"/>
      <c r="DN763" s="933"/>
      <c r="DO763" s="933"/>
      <c r="DP763" s="815"/>
      <c r="DQ763" s="886"/>
      <c r="DR763" s="886"/>
      <c r="DS763" s="886"/>
      <c r="DT763" s="886"/>
      <c r="DU763" s="886"/>
      <c r="DV763" s="886"/>
      <c r="DW763" s="886"/>
      <c r="DX763" s="886"/>
      <c r="DY763" s="886"/>
      <c r="DZ763" s="886"/>
      <c r="EA763" s="886"/>
      <c r="EB763" s="886"/>
      <c r="EC763" s="886"/>
      <c r="ED763" s="886"/>
      <c r="EE763" s="886"/>
      <c r="EF763" s="886"/>
      <c r="EG763" s="886"/>
      <c r="EH763" s="886"/>
      <c r="EI763" s="934"/>
      <c r="EJ763" s="934"/>
      <c r="EK763" s="934"/>
      <c r="EL763" s="934"/>
      <c r="EM763" s="934"/>
      <c r="EN763" s="875"/>
    </row>
    <row r="764" spans="2:144" ht="3" customHeight="1">
      <c r="B764" s="1019"/>
      <c r="C764" s="572"/>
      <c r="D764" s="1020"/>
      <c r="E764" s="1020"/>
      <c r="F764" s="1020"/>
      <c r="G764" s="1021"/>
      <c r="H764" s="1020"/>
      <c r="I764" s="1021"/>
      <c r="J764" s="1020"/>
      <c r="K764" s="1020"/>
      <c r="L764" s="1020"/>
      <c r="M764" s="1020"/>
      <c r="N764" s="1020"/>
      <c r="O764" s="1022"/>
      <c r="P764" s="1022"/>
      <c r="Q764" s="1022"/>
      <c r="R764" s="1023"/>
      <c r="S764" s="1022"/>
      <c r="T764" s="1020"/>
      <c r="U764" s="730"/>
      <c r="V764" s="784"/>
      <c r="W764" s="784"/>
      <c r="X764" s="784"/>
      <c r="Y764" s="876"/>
      <c r="Z764" s="876"/>
      <c r="AA764" s="876"/>
      <c r="AB764" s="876"/>
      <c r="AC764" s="876"/>
      <c r="AD764" s="876"/>
      <c r="AE764" s="876"/>
      <c r="AF764" s="876"/>
      <c r="AG764" s="876"/>
      <c r="AH764" s="876"/>
      <c r="AI764" s="876"/>
      <c r="AJ764" s="932"/>
      <c r="AK764" s="932"/>
      <c r="AL764" s="932"/>
      <c r="AM764" s="932"/>
      <c r="AN764" s="31"/>
      <c r="AO764" s="808"/>
      <c r="AP764" s="808"/>
      <c r="AQ764" s="808"/>
      <c r="AR764" s="808"/>
      <c r="AS764" s="808"/>
      <c r="AT764" s="808"/>
      <c r="AU764" s="808"/>
      <c r="AV764" s="808"/>
      <c r="AW764" s="808"/>
      <c r="AX764" s="808"/>
      <c r="AY764" s="808"/>
      <c r="AZ764" s="808"/>
      <c r="BA764" s="808"/>
      <c r="BB764" s="808"/>
      <c r="BC764" s="808"/>
      <c r="BD764" s="808"/>
      <c r="BE764" s="808"/>
      <c r="BF764" s="808"/>
      <c r="BG764" s="808"/>
      <c r="BH764" s="808"/>
      <c r="BI764" s="808"/>
      <c r="BJ764" s="31"/>
      <c r="BK764" s="742"/>
      <c r="BL764" s="742"/>
      <c r="BM764" s="742"/>
      <c r="BN764" s="742"/>
      <c r="BO764" s="742"/>
      <c r="BP764" s="742"/>
      <c r="BQ764" s="742"/>
      <c r="BR764" s="742"/>
      <c r="BS764" s="31"/>
      <c r="BT764" s="31"/>
      <c r="BU764" s="815"/>
      <c r="BV764" s="815"/>
      <c r="BW764" s="815"/>
      <c r="BX764" s="815"/>
      <c r="BY764" s="805"/>
      <c r="BZ764" s="805"/>
      <c r="CA764" s="805"/>
      <c r="CB764" s="805"/>
      <c r="CC764" s="805"/>
      <c r="CD764" s="826"/>
      <c r="CE764" s="815"/>
      <c r="CF764" s="742"/>
      <c r="CG764" s="742"/>
      <c r="CH764" s="742"/>
      <c r="CI764" s="742"/>
      <c r="CJ764" s="742"/>
      <c r="CK764" s="742"/>
      <c r="CL764" s="742"/>
      <c r="CM764" s="742"/>
      <c r="CN764" s="742"/>
      <c r="CO764" s="742"/>
      <c r="CP764" s="742"/>
      <c r="CQ764" s="742"/>
      <c r="CR764" s="805"/>
      <c r="CS764" s="805"/>
      <c r="CT764" s="805"/>
      <c r="CU764" s="805"/>
      <c r="CV764" s="805"/>
      <c r="CW764" s="645"/>
      <c r="CX764" s="645"/>
      <c r="CY764" s="933"/>
      <c r="CZ764" s="933"/>
      <c r="DA764" s="933"/>
      <c r="DB764" s="933"/>
      <c r="DC764" s="933"/>
      <c r="DD764" s="933"/>
      <c r="DE764" s="933"/>
      <c r="DF764" s="933"/>
      <c r="DG764" s="933"/>
      <c r="DH764" s="933"/>
      <c r="DI764" s="933"/>
      <c r="DJ764" s="933"/>
      <c r="DK764" s="933"/>
      <c r="DL764" s="933"/>
      <c r="DM764" s="933"/>
      <c r="DN764" s="933"/>
      <c r="DO764" s="933"/>
      <c r="DP764" s="815"/>
      <c r="DQ764" s="886"/>
      <c r="DR764" s="886"/>
      <c r="DS764" s="886"/>
      <c r="DT764" s="886"/>
      <c r="DU764" s="886"/>
      <c r="DV764" s="886"/>
      <c r="DW764" s="886"/>
      <c r="DX764" s="886"/>
      <c r="DY764" s="886"/>
      <c r="DZ764" s="886"/>
      <c r="EA764" s="886"/>
      <c r="EB764" s="886"/>
      <c r="EC764" s="886"/>
      <c r="ED764" s="886"/>
      <c r="EE764" s="886"/>
      <c r="EF764" s="886"/>
      <c r="EG764" s="886"/>
      <c r="EH764" s="886"/>
      <c r="EI764" s="934"/>
      <c r="EJ764" s="934"/>
      <c r="EK764" s="934"/>
      <c r="EL764" s="934"/>
      <c r="EM764" s="934"/>
      <c r="EN764" s="875"/>
    </row>
    <row r="765" spans="1:144" ht="12" customHeight="1">
      <c r="A765" s="565" t="s">
        <v>721</v>
      </c>
      <c r="C765" s="1014"/>
      <c r="D765" s="1014"/>
      <c r="E765" s="1014"/>
      <c r="F765" s="1014"/>
      <c r="G765" s="1024"/>
      <c r="H765" s="1014"/>
      <c r="I765" s="1024"/>
      <c r="J765" s="1014"/>
      <c r="K765" s="586" t="s">
        <v>158</v>
      </c>
      <c r="L765" s="1014"/>
      <c r="M765" s="1014"/>
      <c r="N765" s="1014"/>
      <c r="O765" s="1025"/>
      <c r="P765" s="645"/>
      <c r="Q765" s="1025"/>
      <c r="S765" s="564" t="s">
        <v>721</v>
      </c>
      <c r="T765" s="1014"/>
      <c r="U765" s="648"/>
      <c r="V765" s="1013"/>
      <c r="W765" s="1013"/>
      <c r="X765" s="1014"/>
      <c r="Y765" s="1014"/>
      <c r="Z765" s="1014"/>
      <c r="AA765" s="1014"/>
      <c r="AB765" s="1014"/>
      <c r="AC765" s="1014"/>
      <c r="AD765" s="1014"/>
      <c r="AE765" s="1014"/>
      <c r="AF765" s="1014"/>
      <c r="AG765" s="1014"/>
      <c r="AH765" s="1014"/>
      <c r="AI765" s="1014"/>
      <c r="AJ765" s="1014"/>
      <c r="AK765" s="1014"/>
      <c r="AL765" s="1014"/>
      <c r="AM765" s="1014"/>
      <c r="AN765" s="1014"/>
      <c r="AO765" s="1014"/>
      <c r="AP765" s="1014"/>
      <c r="AQ765" s="1014"/>
      <c r="AR765" s="1014"/>
      <c r="AS765" s="1014"/>
      <c r="AT765" s="1014"/>
      <c r="AU765" s="1014"/>
      <c r="AV765" s="1014"/>
      <c r="AW765" s="1014"/>
      <c r="AX765" s="1014"/>
      <c r="AY765" s="1014"/>
      <c r="AZ765" s="1014"/>
      <c r="BA765" s="1014"/>
      <c r="BB765" s="1014"/>
      <c r="BC765" s="1014"/>
      <c r="BD765" s="1014"/>
      <c r="BE765" s="1014"/>
      <c r="BF765" s="1014"/>
      <c r="BG765" s="1014"/>
      <c r="BH765" s="645"/>
      <c r="BI765" s="645"/>
      <c r="BJ765" s="645"/>
      <c r="BK765" s="645"/>
      <c r="BL765" s="645"/>
      <c r="BM765" s="645"/>
      <c r="BN765" s="1014"/>
      <c r="BO765" s="1014"/>
      <c r="BP765" s="1014"/>
      <c r="BQ765" s="1014"/>
      <c r="BR765" s="1014"/>
      <c r="BS765" s="1014"/>
      <c r="BT765" s="1014"/>
      <c r="BU765" s="1014"/>
      <c r="BV765" s="1014"/>
      <c r="BW765" s="1014"/>
      <c r="BX765" s="1014"/>
      <c r="BY765" s="1014"/>
      <c r="BZ765" s="1014"/>
      <c r="CA765" s="1014"/>
      <c r="CB765" s="826"/>
      <c r="CC765" s="826"/>
      <c r="CD765" s="826"/>
      <c r="CE765" s="826"/>
      <c r="CF765" s="826"/>
      <c r="CG765" s="826"/>
      <c r="CH765" s="826"/>
      <c r="CI765" s="826"/>
      <c r="CJ765" s="645"/>
      <c r="CK765" s="794"/>
      <c r="CL765" s="794"/>
      <c r="CM765" s="794"/>
      <c r="CN765" s="794"/>
      <c r="CO765" s="794"/>
      <c r="CP765" s="794"/>
      <c r="CQ765" s="794"/>
      <c r="CR765" s="794"/>
      <c r="CS765" s="794"/>
      <c r="CT765" s="794"/>
      <c r="CU765" s="794"/>
      <c r="CV765" s="794"/>
      <c r="CW765" s="794"/>
      <c r="CX765" s="794"/>
      <c r="CY765" s="813"/>
      <c r="CZ765" s="813"/>
      <c r="DA765" s="813"/>
      <c r="DB765" s="813"/>
      <c r="DC765" s="813"/>
      <c r="DD765" s="813"/>
      <c r="DE765" s="813"/>
      <c r="DF765" s="813"/>
      <c r="DG765" s="645"/>
      <c r="DH765" s="645"/>
      <c r="DI765" s="1015"/>
      <c r="DJ765" s="1015"/>
      <c r="DK765" s="1015"/>
      <c r="DL765" s="1015"/>
      <c r="DM765" s="1015"/>
      <c r="DN765" s="1015"/>
      <c r="DO765" s="1015"/>
      <c r="DP765" s="1015"/>
      <c r="DQ765" s="1015"/>
      <c r="DR765" s="1015"/>
      <c r="DS765" s="1015"/>
      <c r="DT765" s="1015"/>
      <c r="DU765" s="1015"/>
      <c r="DV765" s="1015"/>
      <c r="DW765" s="1015"/>
      <c r="DX765" s="1015"/>
      <c r="DY765" s="1015"/>
      <c r="DZ765" s="1015"/>
      <c r="EA765" s="1015"/>
      <c r="EB765" s="1015"/>
      <c r="EC765" s="1015"/>
      <c r="ED765" s="1015"/>
      <c r="EE765" s="1016"/>
      <c r="EF765" s="1016"/>
      <c r="EG765" s="1016"/>
      <c r="EH765" s="1016"/>
      <c r="EI765" s="1016"/>
      <c r="EJ765" s="1016"/>
      <c r="EK765" s="1016"/>
      <c r="EL765" s="1016"/>
      <c r="EM765" s="1016"/>
      <c r="EN765" s="875"/>
    </row>
    <row r="766" spans="3:144" ht="19.5" customHeight="1">
      <c r="C766" s="1026" t="s">
        <v>614</v>
      </c>
      <c r="D766" s="1026"/>
      <c r="E766" s="1026"/>
      <c r="F766" s="1026"/>
      <c r="G766" s="1026"/>
      <c r="H766" s="1026"/>
      <c r="I766" s="1026"/>
      <c r="J766" s="1026"/>
      <c r="K766" s="1026"/>
      <c r="L766" s="1026"/>
      <c r="M766" s="1026"/>
      <c r="N766" s="1026"/>
      <c r="O766" s="1026"/>
      <c r="P766" s="1026"/>
      <c r="Q766" s="1026"/>
      <c r="R766" s="1026"/>
      <c r="S766" s="1026"/>
      <c r="T766" s="1026"/>
      <c r="U766" s="693"/>
      <c r="V766" s="1027"/>
      <c r="W766" s="1027"/>
      <c r="X766" s="1027"/>
      <c r="Y766" s="1027"/>
      <c r="Z766" s="1027"/>
      <c r="AA766" s="1027"/>
      <c r="AB766" s="1027"/>
      <c r="AC766" s="1027"/>
      <c r="AD766" s="1027"/>
      <c r="AE766" s="1027"/>
      <c r="AF766" s="1027"/>
      <c r="AG766" s="1027"/>
      <c r="AH766" s="1027"/>
      <c r="AI766" s="1027"/>
      <c r="AJ766" s="1027"/>
      <c r="AK766" s="1027"/>
      <c r="AL766" s="1027"/>
      <c r="AM766" s="1027"/>
      <c r="AN766" s="1027"/>
      <c r="AO766" s="1027"/>
      <c r="AP766" s="1027"/>
      <c r="AQ766" s="1027"/>
      <c r="AR766" s="1027"/>
      <c r="AS766" s="1027"/>
      <c r="AT766" s="1027"/>
      <c r="AU766" s="1027"/>
      <c r="AV766" s="1027"/>
      <c r="AW766" s="1027"/>
      <c r="AX766" s="1027"/>
      <c r="AY766" s="1027"/>
      <c r="AZ766" s="1027"/>
      <c r="BA766" s="1027"/>
      <c r="BB766" s="1027"/>
      <c r="BC766" s="1027"/>
      <c r="BD766" s="1027"/>
      <c r="BE766" s="1027"/>
      <c r="BF766" s="1027"/>
      <c r="BG766" s="1027"/>
      <c r="BH766" s="1027"/>
      <c r="BI766" s="1027"/>
      <c r="BJ766" s="1027"/>
      <c r="BK766" s="1027"/>
      <c r="BL766" s="1027"/>
      <c r="BM766" s="1027"/>
      <c r="BN766" s="1027"/>
      <c r="BO766" s="1027"/>
      <c r="BP766" s="1027"/>
      <c r="BQ766" s="1027"/>
      <c r="BR766" s="1027"/>
      <c r="BS766" s="1027"/>
      <c r="BT766" s="1027"/>
      <c r="BU766" s="1027"/>
      <c r="BV766" s="1027"/>
      <c r="BW766" s="1027"/>
      <c r="BX766" s="1027"/>
      <c r="BY766" s="1027"/>
      <c r="BZ766" s="1027"/>
      <c r="CA766" s="1027"/>
      <c r="CB766" s="1027"/>
      <c r="CC766" s="1027"/>
      <c r="CD766" s="1027"/>
      <c r="CE766" s="1027"/>
      <c r="CF766" s="1027"/>
      <c r="CG766" s="1027"/>
      <c r="CH766" s="1027"/>
      <c r="CI766" s="1027"/>
      <c r="CJ766" s="1027"/>
      <c r="CK766" s="1027"/>
      <c r="CL766" s="1027"/>
      <c r="CM766" s="1027"/>
      <c r="CN766" s="1027"/>
      <c r="CO766" s="1027"/>
      <c r="CP766" s="1027"/>
      <c r="CQ766" s="1027"/>
      <c r="CR766" s="1027"/>
      <c r="CS766" s="1027"/>
      <c r="CT766" s="1027"/>
      <c r="CU766" s="1027"/>
      <c r="CV766" s="1027"/>
      <c r="CW766" s="1027"/>
      <c r="CX766" s="1027"/>
      <c r="CY766" s="1027"/>
      <c r="CZ766" s="1027"/>
      <c r="DA766" s="1027"/>
      <c r="DB766" s="1027"/>
      <c r="DC766" s="1027"/>
      <c r="DD766" s="1027"/>
      <c r="DE766" s="1027"/>
      <c r="DF766" s="1027"/>
      <c r="DG766" s="1027"/>
      <c r="DH766" s="1027"/>
      <c r="DI766" s="1027"/>
      <c r="DJ766" s="1027"/>
      <c r="DK766" s="1027"/>
      <c r="DL766" s="1027"/>
      <c r="DM766" s="1027"/>
      <c r="DN766" s="1027"/>
      <c r="DO766" s="1027"/>
      <c r="DP766" s="1027"/>
      <c r="DQ766" s="1027"/>
      <c r="DR766" s="1027"/>
      <c r="DS766" s="1027"/>
      <c r="DT766" s="1027"/>
      <c r="DU766" s="1027"/>
      <c r="DV766" s="1027"/>
      <c r="DW766" s="1027"/>
      <c r="DX766" s="1027"/>
      <c r="DY766" s="1027"/>
      <c r="DZ766" s="1027"/>
      <c r="EA766" s="1027"/>
      <c r="EB766" s="1027"/>
      <c r="EC766" s="1027"/>
      <c r="ED766" s="1027"/>
      <c r="EE766" s="1027"/>
      <c r="EF766" s="1027"/>
      <c r="EG766" s="1027"/>
      <c r="EH766" s="1027"/>
      <c r="EI766" s="1027"/>
      <c r="EJ766" s="1027"/>
      <c r="EK766" s="1027"/>
      <c r="EL766" s="1027"/>
      <c r="EM766" s="1027"/>
      <c r="EN766" s="875"/>
    </row>
    <row r="767" spans="3:144" ht="12" customHeight="1">
      <c r="C767" s="645"/>
      <c r="D767" s="645"/>
      <c r="E767" s="645"/>
      <c r="F767" s="645"/>
      <c r="G767" s="646"/>
      <c r="H767" s="645"/>
      <c r="I767" s="646"/>
      <c r="J767" s="645"/>
      <c r="K767" s="645"/>
      <c r="L767" s="645"/>
      <c r="M767" s="645"/>
      <c r="N767" s="645"/>
      <c r="O767" s="647"/>
      <c r="P767" s="645"/>
      <c r="Q767" s="647"/>
      <c r="R767" s="645"/>
      <c r="S767" s="647"/>
      <c r="T767" s="645"/>
      <c r="U767" s="648"/>
      <c r="V767" s="649"/>
      <c r="W767" s="649"/>
      <c r="X767" s="645"/>
      <c r="Y767" s="645"/>
      <c r="Z767" s="645"/>
      <c r="AA767" s="645"/>
      <c r="AB767" s="645"/>
      <c r="AC767" s="645"/>
      <c r="AD767" s="645"/>
      <c r="AE767" s="645"/>
      <c r="AF767" s="645"/>
      <c r="AG767" s="645"/>
      <c r="AH767" s="645"/>
      <c r="AI767" s="645"/>
      <c r="AJ767" s="645"/>
      <c r="AK767" s="645"/>
      <c r="AL767" s="645"/>
      <c r="AM767" s="645"/>
      <c r="AN767" s="645"/>
      <c r="AO767" s="645"/>
      <c r="AP767" s="645"/>
      <c r="AQ767" s="645"/>
      <c r="AR767" s="645"/>
      <c r="AS767" s="645"/>
      <c r="AT767" s="645"/>
      <c r="AU767" s="645"/>
      <c r="AV767" s="645"/>
      <c r="AW767" s="645"/>
      <c r="AX767" s="645"/>
      <c r="AY767" s="645"/>
      <c r="AZ767" s="645"/>
      <c r="BA767" s="645"/>
      <c r="BB767" s="645"/>
      <c r="BC767" s="645"/>
      <c r="BD767" s="645"/>
      <c r="BE767" s="645"/>
      <c r="BF767" s="645"/>
      <c r="BG767" s="645"/>
      <c r="BH767" s="645"/>
      <c r="BI767" s="645"/>
      <c r="BJ767" s="645"/>
      <c r="BK767" s="645"/>
      <c r="BL767" s="645"/>
      <c r="BM767" s="645"/>
      <c r="BN767" s="645"/>
      <c r="BO767" s="645"/>
      <c r="BP767" s="645"/>
      <c r="BQ767" s="645"/>
      <c r="BR767" s="645"/>
      <c r="BS767" s="645"/>
      <c r="BT767" s="645"/>
      <c r="BU767" s="645"/>
      <c r="BV767" s="645"/>
      <c r="BW767" s="645"/>
      <c r="BX767" s="645"/>
      <c r="BY767" s="645"/>
      <c r="BZ767" s="645"/>
      <c r="CA767" s="645"/>
      <c r="CB767" s="645"/>
      <c r="CC767" s="645"/>
      <c r="CD767" s="645"/>
      <c r="CE767" s="645"/>
      <c r="CF767" s="645"/>
      <c r="CG767" s="645"/>
      <c r="CH767" s="645"/>
      <c r="CI767" s="645"/>
      <c r="CJ767" s="645"/>
      <c r="CK767" s="645"/>
      <c r="CL767" s="645"/>
      <c r="CM767" s="645"/>
      <c r="CN767" s="645"/>
      <c r="CO767" s="645"/>
      <c r="CP767" s="645"/>
      <c r="CQ767" s="645"/>
      <c r="CR767" s="645"/>
      <c r="CS767" s="645"/>
      <c r="CT767" s="645"/>
      <c r="CU767" s="645"/>
      <c r="CV767" s="645"/>
      <c r="CW767" s="645"/>
      <c r="CX767" s="645"/>
      <c r="CY767" s="645"/>
      <c r="CZ767" s="645"/>
      <c r="DA767" s="645"/>
      <c r="DB767" s="645"/>
      <c r="DC767" s="645"/>
      <c r="DD767" s="645"/>
      <c r="DE767" s="645"/>
      <c r="DF767" s="645"/>
      <c r="DG767" s="645"/>
      <c r="DH767" s="645"/>
      <c r="DI767" s="645"/>
      <c r="DJ767" s="645"/>
      <c r="DK767" s="645"/>
      <c r="DL767" s="645"/>
      <c r="DM767" s="645"/>
      <c r="DN767" s="645"/>
      <c r="DO767" s="645"/>
      <c r="DP767" s="645"/>
      <c r="DQ767" s="645"/>
      <c r="DR767" s="645"/>
      <c r="DS767" s="645"/>
      <c r="DT767" s="645"/>
      <c r="DU767" s="645"/>
      <c r="DV767" s="645"/>
      <c r="DW767" s="645"/>
      <c r="DX767" s="645"/>
      <c r="DY767" s="645"/>
      <c r="DZ767" s="645"/>
      <c r="EA767" s="645"/>
      <c r="EB767" s="645"/>
      <c r="EC767" s="645"/>
      <c r="ED767" s="645"/>
      <c r="EE767" s="645"/>
      <c r="EF767" s="645"/>
      <c r="EG767" s="645"/>
      <c r="EH767" s="645"/>
      <c r="EI767" s="645"/>
      <c r="EJ767" s="645"/>
      <c r="EK767" s="645"/>
      <c r="EL767" s="645"/>
      <c r="EM767" s="645"/>
      <c r="EN767" s="875"/>
    </row>
    <row r="768" spans="3:144" ht="12" customHeight="1">
      <c r="C768" s="1028" t="s">
        <v>465</v>
      </c>
      <c r="D768" s="1029"/>
      <c r="E768" s="1029"/>
      <c r="F768" s="1029"/>
      <c r="G768" s="1030"/>
      <c r="H768" s="1029"/>
      <c r="I768" s="1030"/>
      <c r="J768" s="1029"/>
      <c r="K768" s="1029"/>
      <c r="L768" s="1029"/>
      <c r="M768" s="1029"/>
      <c r="N768" s="1029"/>
      <c r="O768" s="1031"/>
      <c r="P768" s="1032"/>
      <c r="Q768" s="1029"/>
      <c r="R768" s="1033" t="s">
        <v>673</v>
      </c>
      <c r="S768" s="1029"/>
      <c r="T768" s="1034"/>
      <c r="U768" s="698"/>
      <c r="V768" s="1035"/>
      <c r="W768" s="1035"/>
      <c r="X768" s="1035"/>
      <c r="Y768" s="1035"/>
      <c r="Z768" s="1035"/>
      <c r="AA768" s="1035"/>
      <c r="AB768" s="1035"/>
      <c r="AC768" s="1035"/>
      <c r="AD768" s="1035"/>
      <c r="AE768" s="1035"/>
      <c r="AG768" s="1035"/>
      <c r="AH768" s="1035"/>
      <c r="AI768" s="1035"/>
      <c r="AJ768" s="1035"/>
      <c r="AK768" s="1035"/>
      <c r="AL768" s="1035"/>
      <c r="AM768" s="1035"/>
      <c r="AN768" s="1035"/>
      <c r="AO768" s="1035"/>
      <c r="AP768" s="1035"/>
      <c r="AQ768" s="1035"/>
      <c r="AR768" s="1035"/>
      <c r="AS768" s="1035"/>
      <c r="AT768" s="1035"/>
      <c r="AU768" s="1035"/>
      <c r="AV768" s="1035"/>
      <c r="AW768" s="1035"/>
      <c r="AX768" s="1035"/>
      <c r="AY768" s="1035"/>
      <c r="AZ768" s="1035"/>
      <c r="BA768" s="1035"/>
      <c r="BB768" s="1035"/>
      <c r="BC768" s="1035"/>
      <c r="BD768" s="1035"/>
      <c r="BE768" s="1035"/>
      <c r="BF768" s="1035"/>
      <c r="BG768" s="1035"/>
      <c r="BH768" s="1035"/>
      <c r="BI768" s="1035"/>
      <c r="BJ768" s="1035"/>
      <c r="BK768" s="1035"/>
      <c r="BL768" s="1035"/>
      <c r="BM768" s="1035"/>
      <c r="BN768" s="1035"/>
      <c r="BO768" s="1035"/>
      <c r="BP768" s="1035"/>
      <c r="BQ768" s="1035"/>
      <c r="BR768" s="1035"/>
      <c r="BS768" s="1035"/>
      <c r="BT768" s="1035"/>
      <c r="BU768" s="1035"/>
      <c r="BV768" s="1035"/>
      <c r="BW768" s="1035"/>
      <c r="BX768" s="1035"/>
      <c r="BY768" s="1035"/>
      <c r="BZ768" s="1035"/>
      <c r="CA768" s="1035"/>
      <c r="CB768" s="1035"/>
      <c r="CC768" s="1035"/>
      <c r="CD768" s="1035"/>
      <c r="CE768" s="1035"/>
      <c r="CF768" s="1035"/>
      <c r="CH768" s="1036"/>
      <c r="CI768" s="1036"/>
      <c r="CJ768" s="1036"/>
      <c r="CK768" s="1036"/>
      <c r="CL768" s="1036"/>
      <c r="CM768" s="1036"/>
      <c r="CN768" s="1036"/>
      <c r="CO768" s="1036"/>
      <c r="CP768" s="1036"/>
      <c r="CQ768" s="1036"/>
      <c r="CR768" s="1036"/>
      <c r="CS768" s="1036"/>
      <c r="CT768" s="1036"/>
      <c r="CU768" s="1036"/>
      <c r="CV768" s="1036"/>
      <c r="CW768" s="1036"/>
      <c r="CX768" s="1036"/>
      <c r="CY768" s="1036"/>
      <c r="CZ768" s="1036"/>
      <c r="DA768" s="1036"/>
      <c r="DB768" s="1036"/>
      <c r="DC768" s="1036"/>
      <c r="DD768" s="1036"/>
      <c r="DE768" s="1036"/>
      <c r="DF768" s="1036"/>
      <c r="DG768" s="1036"/>
      <c r="DH768" s="1036"/>
      <c r="DI768" s="1036"/>
      <c r="DJ768" s="1036"/>
      <c r="DK768" s="1036"/>
      <c r="DL768" s="1036"/>
      <c r="DM768" s="1036"/>
      <c r="DN768" s="1036"/>
      <c r="DO768" s="1036"/>
      <c r="DP768" s="1036"/>
      <c r="DQ768" s="1036"/>
      <c r="DR768" s="1036"/>
      <c r="DS768" s="1036"/>
      <c r="DT768" s="1036"/>
      <c r="DU768" s="1036"/>
      <c r="DV768" s="1036"/>
      <c r="DW768" s="1036"/>
      <c r="DX768" s="1036"/>
      <c r="DY768" s="1036"/>
      <c r="DZ768" s="1036"/>
      <c r="EA768" s="1036"/>
      <c r="EB768" s="1036"/>
      <c r="EC768" s="1036"/>
      <c r="ED768" s="1036"/>
      <c r="EE768" s="1036"/>
      <c r="EF768" s="1036"/>
      <c r="EG768" s="1036"/>
      <c r="EH768" s="1036"/>
      <c r="EI768" s="1036"/>
      <c r="EJ768" s="1036"/>
      <c r="EK768" s="1036"/>
      <c r="EL768" s="1036"/>
      <c r="EM768" s="1036"/>
      <c r="EN768" s="875"/>
    </row>
    <row r="769" spans="3:144" ht="12" customHeight="1">
      <c r="C769" s="1037"/>
      <c r="D769" s="1037"/>
      <c r="E769" s="1037"/>
      <c r="F769" s="1037"/>
      <c r="G769" s="1038"/>
      <c r="H769" s="1037"/>
      <c r="I769" s="1038"/>
      <c r="J769" s="1037"/>
      <c r="K769" s="1037"/>
      <c r="L769" s="1037"/>
      <c r="M769" s="1037"/>
      <c r="N769" s="1037"/>
      <c r="O769" s="1039"/>
      <c r="P769" s="1040"/>
      <c r="Q769" s="1037"/>
      <c r="R769" s="1037"/>
      <c r="S769" s="1037"/>
      <c r="T769" s="1037"/>
      <c r="U769" s="698"/>
      <c r="V769" s="1035"/>
      <c r="W769" s="1035"/>
      <c r="X769" s="1035"/>
      <c r="Y769" s="1035"/>
      <c r="Z769" s="1035"/>
      <c r="AA769" s="1035"/>
      <c r="AB769" s="1035"/>
      <c r="AC769" s="1035"/>
      <c r="AD769" s="1035"/>
      <c r="AE769" s="1035"/>
      <c r="AF769" s="1035"/>
      <c r="AG769" s="1035"/>
      <c r="AH769" s="1035"/>
      <c r="AI769" s="1035"/>
      <c r="AJ769" s="1035"/>
      <c r="AK769" s="1035"/>
      <c r="AL769" s="1035"/>
      <c r="AM769" s="1035"/>
      <c r="AN769" s="1035"/>
      <c r="AO769" s="1035"/>
      <c r="AP769" s="1035"/>
      <c r="AQ769" s="1035"/>
      <c r="AR769" s="1035"/>
      <c r="AS769" s="1035"/>
      <c r="AT769" s="1035"/>
      <c r="AU769" s="1035"/>
      <c r="AV769" s="1035"/>
      <c r="AW769" s="1035"/>
      <c r="AX769" s="1035"/>
      <c r="AY769" s="1035"/>
      <c r="AZ769" s="1035"/>
      <c r="BA769" s="1035"/>
      <c r="BB769" s="1035"/>
      <c r="BC769" s="1035"/>
      <c r="BD769" s="1035"/>
      <c r="BE769" s="1035"/>
      <c r="BF769" s="1035"/>
      <c r="BG769" s="1035"/>
      <c r="BH769" s="1035"/>
      <c r="BI769" s="1035"/>
      <c r="BJ769" s="1035"/>
      <c r="BK769" s="1035"/>
      <c r="BL769" s="1035"/>
      <c r="BM769" s="1035"/>
      <c r="BN769" s="1035"/>
      <c r="BO769" s="1035"/>
      <c r="BP769" s="1035"/>
      <c r="BQ769" s="1035"/>
      <c r="BR769" s="1035"/>
      <c r="BS769" s="1035"/>
      <c r="BT769" s="1035"/>
      <c r="BU769" s="1035"/>
      <c r="BV769" s="1035"/>
      <c r="BW769" s="1035"/>
      <c r="BX769" s="1035"/>
      <c r="BY769" s="1035"/>
      <c r="BZ769" s="1035"/>
      <c r="CA769" s="1035"/>
      <c r="CB769" s="1035"/>
      <c r="CC769" s="1035"/>
      <c r="CD769" s="1035"/>
      <c r="CE769" s="1035"/>
      <c r="CF769" s="1035"/>
      <c r="CG769" s="1036"/>
      <c r="CH769" s="1036"/>
      <c r="CI769" s="1036"/>
      <c r="CJ769" s="1036"/>
      <c r="CK769" s="1036"/>
      <c r="CL769" s="1036"/>
      <c r="CM769" s="1036"/>
      <c r="CN769" s="1036"/>
      <c r="CO769" s="1036"/>
      <c r="CP769" s="1036"/>
      <c r="CQ769" s="1036"/>
      <c r="CR769" s="1036"/>
      <c r="CS769" s="1036"/>
      <c r="CT769" s="1036"/>
      <c r="CU769" s="1036"/>
      <c r="CV769" s="1036"/>
      <c r="CW769" s="1036"/>
      <c r="CX769" s="1036"/>
      <c r="CY769" s="1036"/>
      <c r="CZ769" s="1036"/>
      <c r="DA769" s="1036"/>
      <c r="DB769" s="1036"/>
      <c r="DC769" s="1036"/>
      <c r="DD769" s="1036"/>
      <c r="DE769" s="1036"/>
      <c r="DF769" s="1036"/>
      <c r="DG769" s="1036"/>
      <c r="DH769" s="1036"/>
      <c r="DI769" s="1036"/>
      <c r="DJ769" s="1036"/>
      <c r="DK769" s="1036"/>
      <c r="DL769" s="1036"/>
      <c r="DM769" s="1036"/>
      <c r="DN769" s="1036"/>
      <c r="DO769" s="1036"/>
      <c r="DP769" s="1036"/>
      <c r="DQ769" s="1036"/>
      <c r="DR769" s="1036"/>
      <c r="DS769" s="1036"/>
      <c r="DT769" s="1036"/>
      <c r="DU769" s="1036"/>
      <c r="DV769" s="1036"/>
      <c r="DW769" s="1036"/>
      <c r="DX769" s="1036"/>
      <c r="DY769" s="1036"/>
      <c r="DZ769" s="1036"/>
      <c r="EA769" s="1036"/>
      <c r="EB769" s="1036"/>
      <c r="EC769" s="1036"/>
      <c r="ED769" s="1036"/>
      <c r="EE769" s="1036"/>
      <c r="EF769" s="1036"/>
      <c r="EG769" s="1036"/>
      <c r="EH769" s="1036"/>
      <c r="EI769" s="1036"/>
      <c r="EJ769" s="1036"/>
      <c r="EK769" s="1036"/>
      <c r="EL769" s="1036"/>
      <c r="EM769" s="1036"/>
      <c r="EN769" s="875"/>
    </row>
    <row r="770" spans="2:144" ht="24" customHeight="1">
      <c r="B770" s="1041">
        <v>1</v>
      </c>
      <c r="C770" s="625"/>
      <c r="D770" s="625"/>
      <c r="E770" s="625"/>
      <c r="F770" s="625"/>
      <c r="G770" s="625"/>
      <c r="H770" s="625"/>
      <c r="I770" s="625"/>
      <c r="J770" s="625"/>
      <c r="K770" s="1042">
        <v>7</v>
      </c>
      <c r="L770" s="1043"/>
      <c r="M770" s="1044"/>
      <c r="N770" s="1044"/>
      <c r="O770" s="1044"/>
      <c r="P770" s="1044"/>
      <c r="Q770" s="1044"/>
      <c r="R770" s="1044"/>
      <c r="S770" s="1044"/>
      <c r="T770" s="1044"/>
      <c r="U770" s="655"/>
      <c r="V770" s="1045"/>
      <c r="W770" s="1045"/>
      <c r="X770" s="1045"/>
      <c r="Y770" s="1045"/>
      <c r="Z770" s="1045"/>
      <c r="AA770" s="1045"/>
      <c r="AB770" s="1045"/>
      <c r="AC770" s="1045"/>
      <c r="AE770" s="1046"/>
      <c r="AF770" s="1046"/>
      <c r="AG770" s="1046"/>
      <c r="AH770" s="1045"/>
      <c r="AI770" s="1045"/>
      <c r="AJ770" s="1045"/>
      <c r="AK770" s="1045"/>
      <c r="AL770" s="1045"/>
      <c r="AM770" s="1045"/>
      <c r="AN770" s="1045"/>
      <c r="AO770" s="1045"/>
      <c r="AP770" s="1045"/>
      <c r="AQ770" s="1045"/>
      <c r="AR770" s="1045"/>
      <c r="AS770" s="1045"/>
      <c r="AT770" s="1045"/>
      <c r="AU770" s="1045"/>
      <c r="AV770" s="1045"/>
      <c r="AW770" s="1045"/>
      <c r="AX770" s="1045"/>
      <c r="AY770" s="1045"/>
      <c r="AZ770" s="1045"/>
      <c r="BA770" s="1045"/>
      <c r="BB770" s="1045"/>
      <c r="BC770" s="1045"/>
      <c r="BD770" s="1045"/>
      <c r="BE770" s="1045"/>
      <c r="BF770" s="1045"/>
      <c r="BG770" s="1045"/>
      <c r="BH770" s="1045"/>
      <c r="BI770" s="1045"/>
      <c r="BJ770" s="1045"/>
      <c r="BK770" s="1045"/>
      <c r="BL770" s="1045"/>
      <c r="BM770" s="1045"/>
      <c r="BN770" s="1045"/>
      <c r="BO770" s="1045"/>
      <c r="BP770" s="1045"/>
      <c r="BQ770" s="1045"/>
      <c r="BR770" s="1045"/>
      <c r="BS770" s="1045"/>
      <c r="BT770" s="1045"/>
      <c r="BU770" s="1045"/>
      <c r="BV770" s="1045"/>
      <c r="BW770" s="1045"/>
      <c r="BX770" s="1045"/>
      <c r="BY770" s="1045"/>
      <c r="BZ770" s="1045"/>
      <c r="CA770" s="1045"/>
      <c r="CB770" s="1045"/>
      <c r="CC770" s="1045"/>
      <c r="CD770" s="1045"/>
      <c r="CE770" s="1045"/>
      <c r="CF770" s="1045"/>
      <c r="CG770" s="1045"/>
      <c r="CH770" s="1045"/>
      <c r="CI770" s="1045"/>
      <c r="CJ770" s="1045"/>
      <c r="CK770" s="1045"/>
      <c r="CL770" s="1045"/>
      <c r="CM770" s="1045"/>
      <c r="CN770" s="1045"/>
      <c r="CO770" s="1045"/>
      <c r="CP770" s="1045"/>
      <c r="CQ770" s="1045"/>
      <c r="CR770" s="1045"/>
      <c r="CS770" s="1045"/>
      <c r="CT770" s="1045"/>
      <c r="CU770" s="1045"/>
      <c r="CV770" s="1045"/>
      <c r="CW770" s="1045"/>
      <c r="CX770" s="1045"/>
      <c r="CY770" s="1045"/>
      <c r="CZ770" s="1045"/>
      <c r="DA770" s="1045"/>
      <c r="DB770" s="1045"/>
      <c r="DC770" s="1045"/>
      <c r="DD770" s="1045"/>
      <c r="DE770" s="1045"/>
      <c r="DF770" s="1045"/>
      <c r="DG770" s="1045"/>
      <c r="DH770" s="1045"/>
      <c r="DI770" s="1045"/>
      <c r="DJ770" s="1045"/>
      <c r="DK770" s="1045"/>
      <c r="DL770" s="1045"/>
      <c r="DM770" s="1045"/>
      <c r="DN770" s="1045"/>
      <c r="DO770" s="1045"/>
      <c r="DP770" s="1045"/>
      <c r="DQ770" s="1045"/>
      <c r="DR770" s="1045"/>
      <c r="DS770" s="1045"/>
      <c r="DT770" s="1045"/>
      <c r="DU770" s="1045"/>
      <c r="DV770" s="1045"/>
      <c r="DW770" s="1045"/>
      <c r="DX770" s="1045"/>
      <c r="DY770" s="1045"/>
      <c r="DZ770" s="1045"/>
      <c r="EA770" s="1045"/>
      <c r="EB770" s="1045"/>
      <c r="EC770" s="1045"/>
      <c r="ED770" s="1045"/>
      <c r="EE770" s="1045"/>
      <c r="EF770" s="1045"/>
      <c r="EG770" s="1045"/>
      <c r="EH770" s="1045"/>
      <c r="EI770" s="1045"/>
      <c r="EJ770" s="1045"/>
      <c r="EK770" s="1045"/>
      <c r="EL770" s="1045"/>
      <c r="EM770" s="1045"/>
      <c r="EN770" s="875"/>
    </row>
    <row r="771" spans="2:144" ht="24" customHeight="1">
      <c r="B771" s="1041">
        <v>2</v>
      </c>
      <c r="C771" s="625"/>
      <c r="D771" s="625"/>
      <c r="E771" s="625"/>
      <c r="F771" s="625"/>
      <c r="G771" s="625"/>
      <c r="H771" s="625"/>
      <c r="I771" s="625"/>
      <c r="J771" s="625"/>
      <c r="K771" s="1042">
        <v>8</v>
      </c>
      <c r="L771" s="1043"/>
      <c r="M771" s="1044"/>
      <c r="N771" s="1044"/>
      <c r="O771" s="1044"/>
      <c r="P771" s="1044"/>
      <c r="Q771" s="1044"/>
      <c r="R771" s="1044"/>
      <c r="S771" s="1044"/>
      <c r="T771" s="1044"/>
      <c r="U771" s="655"/>
      <c r="V771" s="1045"/>
      <c r="W771" s="1045"/>
      <c r="X771" s="1045"/>
      <c r="Y771" s="1045"/>
      <c r="Z771" s="1045"/>
      <c r="AA771" s="1045"/>
      <c r="AB771" s="1045"/>
      <c r="AC771" s="1045"/>
      <c r="AE771" s="1046"/>
      <c r="AF771" s="1046"/>
      <c r="AG771" s="1046"/>
      <c r="AH771" s="1045"/>
      <c r="AI771" s="1045"/>
      <c r="AJ771" s="1045"/>
      <c r="AK771" s="1045"/>
      <c r="AL771" s="1045"/>
      <c r="AM771" s="1045"/>
      <c r="AN771" s="1045"/>
      <c r="AO771" s="1045"/>
      <c r="AP771" s="1045"/>
      <c r="AQ771" s="1045"/>
      <c r="AR771" s="1045"/>
      <c r="AS771" s="1045"/>
      <c r="AT771" s="1045"/>
      <c r="AU771" s="1045"/>
      <c r="AV771" s="1045"/>
      <c r="AW771" s="1045"/>
      <c r="AX771" s="1045"/>
      <c r="AY771" s="1045"/>
      <c r="AZ771" s="1045"/>
      <c r="BA771" s="1045"/>
      <c r="BB771" s="1045"/>
      <c r="BC771" s="1045"/>
      <c r="BD771" s="1045"/>
      <c r="BE771" s="1045"/>
      <c r="BF771" s="1045"/>
      <c r="BG771" s="1045"/>
      <c r="BH771" s="1045"/>
      <c r="BI771" s="1045"/>
      <c r="BJ771" s="1045"/>
      <c r="BK771" s="1045"/>
      <c r="BL771" s="1045"/>
      <c r="BM771" s="1045"/>
      <c r="BN771" s="1045"/>
      <c r="BO771" s="1045"/>
      <c r="BP771" s="1045"/>
      <c r="BQ771" s="1045"/>
      <c r="BR771" s="1045"/>
      <c r="BS771" s="1045"/>
      <c r="BT771" s="1045"/>
      <c r="BU771" s="1045"/>
      <c r="BV771" s="1045"/>
      <c r="BW771" s="1045"/>
      <c r="BX771" s="1045"/>
      <c r="BY771" s="1045"/>
      <c r="BZ771" s="1045"/>
      <c r="CA771" s="1045"/>
      <c r="CB771" s="1045"/>
      <c r="CC771" s="1045"/>
      <c r="CD771" s="1045"/>
      <c r="CE771" s="1045"/>
      <c r="CF771" s="1045"/>
      <c r="CG771" s="1045"/>
      <c r="CH771" s="1045"/>
      <c r="CI771" s="1045"/>
      <c r="CJ771" s="1045"/>
      <c r="CK771" s="1045"/>
      <c r="CL771" s="1045"/>
      <c r="CM771" s="1045"/>
      <c r="CN771" s="1045"/>
      <c r="CO771" s="1045"/>
      <c r="CP771" s="1045"/>
      <c r="CQ771" s="1045"/>
      <c r="CR771" s="1045"/>
      <c r="CS771" s="1045"/>
      <c r="CT771" s="1045"/>
      <c r="CU771" s="1045"/>
      <c r="CV771" s="1045"/>
      <c r="CW771" s="1045"/>
      <c r="CX771" s="1045"/>
      <c r="CY771" s="1045"/>
      <c r="CZ771" s="1045"/>
      <c r="DA771" s="1045"/>
      <c r="DB771" s="1045"/>
      <c r="DC771" s="1045"/>
      <c r="DD771" s="1045"/>
      <c r="DE771" s="1045"/>
      <c r="DF771" s="1045"/>
      <c r="DG771" s="1045"/>
      <c r="DH771" s="1045"/>
      <c r="DI771" s="1045"/>
      <c r="DJ771" s="1045"/>
      <c r="DK771" s="1045"/>
      <c r="DL771" s="1045"/>
      <c r="DM771" s="1045"/>
      <c r="DN771" s="1045"/>
      <c r="DO771" s="1045"/>
      <c r="DP771" s="1045"/>
      <c r="DQ771" s="1045"/>
      <c r="DR771" s="1045"/>
      <c r="DS771" s="1045"/>
      <c r="DT771" s="1045"/>
      <c r="DU771" s="1045"/>
      <c r="DV771" s="1045"/>
      <c r="DW771" s="1045"/>
      <c r="DX771" s="1045"/>
      <c r="DY771" s="1045"/>
      <c r="DZ771" s="1045"/>
      <c r="EA771" s="1045"/>
      <c r="EB771" s="1045"/>
      <c r="EC771" s="1045"/>
      <c r="ED771" s="1045"/>
      <c r="EE771" s="1045"/>
      <c r="EF771" s="1045"/>
      <c r="EG771" s="1045"/>
      <c r="EH771" s="1045"/>
      <c r="EI771" s="1045"/>
      <c r="EJ771" s="1045"/>
      <c r="EK771" s="1045"/>
      <c r="EL771" s="1045"/>
      <c r="EM771" s="1045"/>
      <c r="EN771" s="875"/>
    </row>
    <row r="772" spans="2:144" ht="24" customHeight="1">
      <c r="B772" s="1041">
        <v>3</v>
      </c>
      <c r="C772" s="625"/>
      <c r="D772" s="625"/>
      <c r="E772" s="625"/>
      <c r="F772" s="625"/>
      <c r="G772" s="625"/>
      <c r="H772" s="625"/>
      <c r="I772" s="625"/>
      <c r="J772" s="625"/>
      <c r="K772" s="1042">
        <v>9</v>
      </c>
      <c r="L772" s="1043"/>
      <c r="M772" s="1044"/>
      <c r="N772" s="1044"/>
      <c r="O772" s="1044"/>
      <c r="P772" s="1044"/>
      <c r="Q772" s="1044"/>
      <c r="R772" s="1044"/>
      <c r="S772" s="1044"/>
      <c r="T772" s="1044"/>
      <c r="U772" s="655"/>
      <c r="V772" s="1045"/>
      <c r="W772" s="1045"/>
      <c r="X772" s="1045"/>
      <c r="Y772" s="1045"/>
      <c r="Z772" s="1045"/>
      <c r="AA772" s="1045"/>
      <c r="AB772" s="1045"/>
      <c r="AC772" s="1045"/>
      <c r="AE772" s="1046"/>
      <c r="AF772" s="1046"/>
      <c r="AG772" s="1046"/>
      <c r="AH772" s="1045"/>
      <c r="AI772" s="1045"/>
      <c r="AJ772" s="1045"/>
      <c r="AK772" s="1045"/>
      <c r="AL772" s="1045"/>
      <c r="AM772" s="1045"/>
      <c r="AN772" s="1045"/>
      <c r="AO772" s="1045"/>
      <c r="AP772" s="1045"/>
      <c r="AQ772" s="1045"/>
      <c r="AR772" s="1045"/>
      <c r="AS772" s="1045"/>
      <c r="AT772" s="1045"/>
      <c r="AU772" s="1045"/>
      <c r="AV772" s="1045"/>
      <c r="AW772" s="1045"/>
      <c r="AX772" s="1045"/>
      <c r="AY772" s="1045"/>
      <c r="AZ772" s="1045"/>
      <c r="BA772" s="1045"/>
      <c r="BB772" s="1045"/>
      <c r="BC772" s="1045"/>
      <c r="BD772" s="1045"/>
      <c r="BE772" s="1045"/>
      <c r="BF772" s="1045"/>
      <c r="BG772" s="1045"/>
      <c r="BH772" s="1045"/>
      <c r="BI772" s="1045"/>
      <c r="BJ772" s="1045"/>
      <c r="BK772" s="1045"/>
      <c r="BL772" s="1045"/>
      <c r="BM772" s="1045"/>
      <c r="BN772" s="1045"/>
      <c r="BO772" s="1045"/>
      <c r="BP772" s="1045"/>
      <c r="BQ772" s="1045"/>
      <c r="BR772" s="1045"/>
      <c r="BS772" s="1045"/>
      <c r="BT772" s="1045"/>
      <c r="BU772" s="1045"/>
      <c r="BV772" s="1045"/>
      <c r="BW772" s="1045"/>
      <c r="BX772" s="1045"/>
      <c r="BY772" s="1045"/>
      <c r="BZ772" s="1045"/>
      <c r="CA772" s="1045"/>
      <c r="CB772" s="1045"/>
      <c r="CC772" s="1045"/>
      <c r="CD772" s="1045"/>
      <c r="CE772" s="1045"/>
      <c r="CF772" s="1045"/>
      <c r="CG772" s="1045"/>
      <c r="CH772" s="1045"/>
      <c r="CI772" s="1045"/>
      <c r="CJ772" s="1045"/>
      <c r="CK772" s="1045"/>
      <c r="CL772" s="1045"/>
      <c r="CM772" s="1045"/>
      <c r="CN772" s="1045"/>
      <c r="CO772" s="1045"/>
      <c r="CP772" s="1045"/>
      <c r="CQ772" s="1045"/>
      <c r="CR772" s="1045"/>
      <c r="CS772" s="1045"/>
      <c r="CT772" s="1045"/>
      <c r="CU772" s="1045"/>
      <c r="CV772" s="1045"/>
      <c r="CW772" s="1045"/>
      <c r="CX772" s="1045"/>
      <c r="CY772" s="1045"/>
      <c r="CZ772" s="1045"/>
      <c r="DA772" s="1045"/>
      <c r="DB772" s="1045"/>
      <c r="DC772" s="1045"/>
      <c r="DD772" s="1045"/>
      <c r="DE772" s="1045"/>
      <c r="DF772" s="1045"/>
      <c r="DG772" s="1045"/>
      <c r="DH772" s="1045"/>
      <c r="DI772" s="1045"/>
      <c r="DJ772" s="1045"/>
      <c r="DK772" s="1045"/>
      <c r="DL772" s="1045"/>
      <c r="DM772" s="1045"/>
      <c r="DN772" s="1045"/>
      <c r="DO772" s="1045"/>
      <c r="DP772" s="1045"/>
      <c r="DQ772" s="1045"/>
      <c r="DR772" s="1045"/>
      <c r="DS772" s="1045"/>
      <c r="DT772" s="1045"/>
      <c r="DU772" s="1045"/>
      <c r="DV772" s="1045"/>
      <c r="DW772" s="1045"/>
      <c r="DX772" s="1045"/>
      <c r="DY772" s="1045"/>
      <c r="DZ772" s="1045"/>
      <c r="EA772" s="1045"/>
      <c r="EB772" s="1045"/>
      <c r="EC772" s="1045"/>
      <c r="ED772" s="1045"/>
      <c r="EE772" s="1045"/>
      <c r="EF772" s="1045"/>
      <c r="EG772" s="1045"/>
      <c r="EH772" s="1045"/>
      <c r="EI772" s="1045"/>
      <c r="EJ772" s="1045"/>
      <c r="EK772" s="1045"/>
      <c r="EL772" s="1045"/>
      <c r="EM772" s="1045"/>
      <c r="EN772" s="875"/>
    </row>
    <row r="773" spans="2:144" ht="24" customHeight="1">
      <c r="B773" s="1041">
        <v>4</v>
      </c>
      <c r="C773" s="625"/>
      <c r="D773" s="625"/>
      <c r="E773" s="625"/>
      <c r="F773" s="625"/>
      <c r="G773" s="625"/>
      <c r="H773" s="625"/>
      <c r="I773" s="625"/>
      <c r="J773" s="625"/>
      <c r="K773" s="1042">
        <v>10</v>
      </c>
      <c r="L773" s="1043"/>
      <c r="M773" s="1044"/>
      <c r="N773" s="1044"/>
      <c r="O773" s="1044"/>
      <c r="P773" s="1044"/>
      <c r="Q773" s="1044"/>
      <c r="R773" s="1044"/>
      <c r="S773" s="1044"/>
      <c r="T773" s="1044"/>
      <c r="U773" s="655"/>
      <c r="V773" s="1045"/>
      <c r="W773" s="1045"/>
      <c r="X773" s="1045"/>
      <c r="Y773" s="1045"/>
      <c r="Z773" s="1045"/>
      <c r="AA773" s="1045"/>
      <c r="AB773" s="1045"/>
      <c r="AC773" s="1045"/>
      <c r="AE773" s="1046"/>
      <c r="AF773" s="1046"/>
      <c r="AG773" s="1046"/>
      <c r="AH773" s="1045"/>
      <c r="AI773" s="1045"/>
      <c r="AJ773" s="1045"/>
      <c r="AK773" s="1045"/>
      <c r="AL773" s="1045"/>
      <c r="AM773" s="1045"/>
      <c r="AN773" s="1045"/>
      <c r="AO773" s="1045"/>
      <c r="AP773" s="1045"/>
      <c r="AQ773" s="1045"/>
      <c r="AR773" s="1045"/>
      <c r="AS773" s="1045"/>
      <c r="AT773" s="1045"/>
      <c r="AU773" s="1045"/>
      <c r="AV773" s="1045"/>
      <c r="AW773" s="1045"/>
      <c r="AX773" s="1045"/>
      <c r="AY773" s="1045"/>
      <c r="AZ773" s="1045"/>
      <c r="BA773" s="1045"/>
      <c r="BB773" s="1045"/>
      <c r="BC773" s="1045"/>
      <c r="BD773" s="1045"/>
      <c r="BE773" s="1045"/>
      <c r="BF773" s="1045"/>
      <c r="BG773" s="1045"/>
      <c r="BH773" s="1045"/>
      <c r="BI773" s="1045"/>
      <c r="BJ773" s="1045"/>
      <c r="BK773" s="1045"/>
      <c r="BL773" s="1045"/>
      <c r="BM773" s="1045"/>
      <c r="BN773" s="1045"/>
      <c r="BO773" s="1045"/>
      <c r="BP773" s="1045"/>
      <c r="BQ773" s="1045"/>
      <c r="BR773" s="1045"/>
      <c r="BS773" s="1045"/>
      <c r="BT773" s="1045"/>
      <c r="BU773" s="1045"/>
      <c r="BV773" s="1045"/>
      <c r="BW773" s="1045"/>
      <c r="BX773" s="1045"/>
      <c r="BY773" s="1045"/>
      <c r="BZ773" s="1045"/>
      <c r="CA773" s="1045"/>
      <c r="CB773" s="1045"/>
      <c r="CC773" s="1045"/>
      <c r="CD773" s="1045"/>
      <c r="CE773" s="1045"/>
      <c r="CF773" s="1045"/>
      <c r="CG773" s="1045"/>
      <c r="CH773" s="1045"/>
      <c r="CI773" s="1045"/>
      <c r="CJ773" s="1045"/>
      <c r="CK773" s="1045"/>
      <c r="CL773" s="1045"/>
      <c r="CM773" s="1045"/>
      <c r="CN773" s="1045"/>
      <c r="CO773" s="1045"/>
      <c r="CP773" s="1045"/>
      <c r="CQ773" s="1045"/>
      <c r="CR773" s="1045"/>
      <c r="CS773" s="1045"/>
      <c r="CT773" s="1045"/>
      <c r="CU773" s="1045"/>
      <c r="CV773" s="1045"/>
      <c r="CW773" s="1045"/>
      <c r="CX773" s="1045"/>
      <c r="CY773" s="1045"/>
      <c r="CZ773" s="1045"/>
      <c r="DA773" s="1045"/>
      <c r="DB773" s="1045"/>
      <c r="DC773" s="1045"/>
      <c r="DD773" s="1045"/>
      <c r="DE773" s="1045"/>
      <c r="DF773" s="1045"/>
      <c r="DG773" s="1045"/>
      <c r="DH773" s="1045"/>
      <c r="DI773" s="1045"/>
      <c r="DJ773" s="1045"/>
      <c r="DK773" s="1045"/>
      <c r="DL773" s="1045"/>
      <c r="DM773" s="1045"/>
      <c r="DN773" s="1045"/>
      <c r="DO773" s="1045"/>
      <c r="DP773" s="1045"/>
      <c r="DQ773" s="1045"/>
      <c r="DR773" s="1045"/>
      <c r="DS773" s="1045"/>
      <c r="DT773" s="1045"/>
      <c r="DU773" s="1045"/>
      <c r="DV773" s="1045"/>
      <c r="DW773" s="1045"/>
      <c r="DX773" s="1045"/>
      <c r="DY773" s="1045"/>
      <c r="DZ773" s="1045"/>
      <c r="EA773" s="1045"/>
      <c r="EB773" s="1045"/>
      <c r="EC773" s="1045"/>
      <c r="ED773" s="1045"/>
      <c r="EE773" s="1045"/>
      <c r="EF773" s="1045"/>
      <c r="EG773" s="1045"/>
      <c r="EH773" s="1045"/>
      <c r="EI773" s="1045"/>
      <c r="EJ773" s="1045"/>
      <c r="EK773" s="1045"/>
      <c r="EL773" s="1045"/>
      <c r="EM773" s="1045"/>
      <c r="EN773" s="875"/>
    </row>
    <row r="774" spans="2:144" ht="24" customHeight="1">
      <c r="B774" s="1041">
        <v>5</v>
      </c>
      <c r="C774" s="625"/>
      <c r="D774" s="625"/>
      <c r="E774" s="625"/>
      <c r="F774" s="625"/>
      <c r="G774" s="625"/>
      <c r="H774" s="625"/>
      <c r="I774" s="625"/>
      <c r="J774" s="625"/>
      <c r="K774" s="1042">
        <v>11</v>
      </c>
      <c r="L774" s="1043"/>
      <c r="M774" s="1044"/>
      <c r="N774" s="1044"/>
      <c r="O774" s="1044"/>
      <c r="P774" s="1044"/>
      <c r="Q774" s="1044"/>
      <c r="R774" s="1044"/>
      <c r="S774" s="1044"/>
      <c r="T774" s="1044"/>
      <c r="U774" s="655"/>
      <c r="V774" s="1045"/>
      <c r="W774" s="1045"/>
      <c r="X774" s="1045"/>
      <c r="Y774" s="1045"/>
      <c r="Z774" s="1045"/>
      <c r="AA774" s="1045"/>
      <c r="AB774" s="1045"/>
      <c r="AC774" s="1045"/>
      <c r="AE774" s="1046"/>
      <c r="AF774" s="1046"/>
      <c r="AG774" s="1046"/>
      <c r="AH774" s="1045"/>
      <c r="AI774" s="1045"/>
      <c r="AJ774" s="1045"/>
      <c r="AK774" s="1045"/>
      <c r="AL774" s="1045"/>
      <c r="AM774" s="1045"/>
      <c r="AN774" s="1045"/>
      <c r="AO774" s="1045"/>
      <c r="AP774" s="1045"/>
      <c r="AQ774" s="1045"/>
      <c r="AR774" s="1045"/>
      <c r="AS774" s="1045"/>
      <c r="AT774" s="1045"/>
      <c r="AU774" s="1045"/>
      <c r="AV774" s="1045"/>
      <c r="AW774" s="1045"/>
      <c r="AX774" s="1045"/>
      <c r="AY774" s="1045"/>
      <c r="AZ774" s="1045"/>
      <c r="BA774" s="1045"/>
      <c r="BB774" s="1045"/>
      <c r="BC774" s="1045"/>
      <c r="BD774" s="1045"/>
      <c r="BE774" s="1045"/>
      <c r="BF774" s="1045"/>
      <c r="BG774" s="1045"/>
      <c r="BH774" s="1045"/>
      <c r="BI774" s="1045"/>
      <c r="BJ774" s="1045"/>
      <c r="BK774" s="1045"/>
      <c r="BL774" s="1045"/>
      <c r="BM774" s="1045"/>
      <c r="BN774" s="1045"/>
      <c r="BO774" s="1045"/>
      <c r="BP774" s="1045"/>
      <c r="BQ774" s="1045"/>
      <c r="BR774" s="1045"/>
      <c r="BS774" s="1045"/>
      <c r="BT774" s="1045"/>
      <c r="BU774" s="1045"/>
      <c r="BV774" s="1045"/>
      <c r="BW774" s="1045"/>
      <c r="BX774" s="1045"/>
      <c r="BY774" s="1045"/>
      <c r="BZ774" s="1045"/>
      <c r="CA774" s="1045"/>
      <c r="CB774" s="1045"/>
      <c r="CC774" s="1045"/>
      <c r="CD774" s="1045"/>
      <c r="CE774" s="1045"/>
      <c r="CF774" s="1045"/>
      <c r="CG774" s="1045"/>
      <c r="CH774" s="1045"/>
      <c r="CI774" s="1045"/>
      <c r="CJ774" s="1045"/>
      <c r="CK774" s="1045"/>
      <c r="CL774" s="1045"/>
      <c r="CM774" s="1045"/>
      <c r="CN774" s="1045"/>
      <c r="CO774" s="1045"/>
      <c r="CP774" s="1045"/>
      <c r="CQ774" s="1045"/>
      <c r="CR774" s="1045"/>
      <c r="CS774" s="1045"/>
      <c r="CT774" s="1045"/>
      <c r="CU774" s="1045"/>
      <c r="CV774" s="1045"/>
      <c r="CW774" s="1045"/>
      <c r="CX774" s="1045"/>
      <c r="CY774" s="1045"/>
      <c r="CZ774" s="1045"/>
      <c r="DA774" s="1045"/>
      <c r="DB774" s="1045"/>
      <c r="DC774" s="1045"/>
      <c r="DD774" s="1045"/>
      <c r="DE774" s="1045"/>
      <c r="DF774" s="1045"/>
      <c r="DG774" s="1045"/>
      <c r="DH774" s="1045"/>
      <c r="DI774" s="1045"/>
      <c r="DJ774" s="1045"/>
      <c r="DK774" s="1045"/>
      <c r="DL774" s="1045"/>
      <c r="DM774" s="1045"/>
      <c r="DN774" s="1045"/>
      <c r="DO774" s="1045"/>
      <c r="DP774" s="1045"/>
      <c r="DQ774" s="1045"/>
      <c r="DR774" s="1045"/>
      <c r="DS774" s="1045"/>
      <c r="DT774" s="1045"/>
      <c r="DU774" s="1045"/>
      <c r="DV774" s="1045"/>
      <c r="DW774" s="1045"/>
      <c r="DX774" s="1045"/>
      <c r="DY774" s="1045"/>
      <c r="DZ774" s="1045"/>
      <c r="EA774" s="1045"/>
      <c r="EB774" s="1045"/>
      <c r="EC774" s="1045"/>
      <c r="ED774" s="1045"/>
      <c r="EE774" s="1045"/>
      <c r="EF774" s="1045"/>
      <c r="EG774" s="1045"/>
      <c r="EH774" s="1045"/>
      <c r="EI774" s="1045"/>
      <c r="EJ774" s="1045"/>
      <c r="EK774" s="1045"/>
      <c r="EL774" s="1045"/>
      <c r="EM774" s="1045"/>
      <c r="EN774" s="875"/>
    </row>
    <row r="775" spans="2:144" ht="24" customHeight="1">
      <c r="B775" s="1041">
        <v>6</v>
      </c>
      <c r="C775" s="625"/>
      <c r="D775" s="625"/>
      <c r="E775" s="625"/>
      <c r="F775" s="625"/>
      <c r="G775" s="625"/>
      <c r="H775" s="625"/>
      <c r="I775" s="625"/>
      <c r="J775" s="625"/>
      <c r="K775" s="1042">
        <v>12</v>
      </c>
      <c r="L775" s="1043"/>
      <c r="M775" s="1044"/>
      <c r="N775" s="1044"/>
      <c r="O775" s="1044"/>
      <c r="P775" s="1044"/>
      <c r="Q775" s="1044"/>
      <c r="R775" s="1044"/>
      <c r="S775" s="1044"/>
      <c r="T775" s="1044"/>
      <c r="U775" s="655"/>
      <c r="V775" s="1045"/>
      <c r="W775" s="1045"/>
      <c r="X775" s="1045"/>
      <c r="Y775" s="1045"/>
      <c r="Z775" s="1045"/>
      <c r="AA775" s="1045"/>
      <c r="AB775" s="1045"/>
      <c r="AC775" s="1045"/>
      <c r="AE775" s="1046"/>
      <c r="AF775" s="1046"/>
      <c r="AG775" s="1046"/>
      <c r="AH775" s="1045"/>
      <c r="AI775" s="1045"/>
      <c r="AJ775" s="1045"/>
      <c r="AK775" s="1045"/>
      <c r="AL775" s="1045"/>
      <c r="AM775" s="1045"/>
      <c r="AN775" s="1045"/>
      <c r="AO775" s="1045"/>
      <c r="AP775" s="1045"/>
      <c r="AQ775" s="1045"/>
      <c r="AR775" s="1045"/>
      <c r="AS775" s="1045"/>
      <c r="AT775" s="1045"/>
      <c r="AU775" s="1045"/>
      <c r="AV775" s="1045"/>
      <c r="AW775" s="1045"/>
      <c r="AX775" s="1045"/>
      <c r="AY775" s="1045"/>
      <c r="AZ775" s="1045"/>
      <c r="BA775" s="1045"/>
      <c r="BB775" s="1045"/>
      <c r="BC775" s="1045"/>
      <c r="BD775" s="1045"/>
      <c r="BE775" s="1045"/>
      <c r="BF775" s="1045"/>
      <c r="BG775" s="1045"/>
      <c r="BH775" s="1045"/>
      <c r="BI775" s="1045"/>
      <c r="BJ775" s="1045"/>
      <c r="BK775" s="1045"/>
      <c r="BL775" s="1045"/>
      <c r="BM775" s="1045"/>
      <c r="BN775" s="1045"/>
      <c r="BO775" s="1045"/>
      <c r="BP775" s="1045"/>
      <c r="BQ775" s="1045"/>
      <c r="BR775" s="1045"/>
      <c r="BS775" s="1045"/>
      <c r="BT775" s="1045"/>
      <c r="BU775" s="1045"/>
      <c r="BV775" s="1045"/>
      <c r="BW775" s="1045"/>
      <c r="BX775" s="1045"/>
      <c r="BY775" s="1045"/>
      <c r="BZ775" s="1045"/>
      <c r="CA775" s="1045"/>
      <c r="CB775" s="1045"/>
      <c r="CC775" s="1045"/>
      <c r="CD775" s="1045"/>
      <c r="CE775" s="1045"/>
      <c r="CF775" s="1045"/>
      <c r="CG775" s="1045"/>
      <c r="CH775" s="1045"/>
      <c r="CI775" s="1045"/>
      <c r="CJ775" s="1045"/>
      <c r="CK775" s="1045"/>
      <c r="CL775" s="1045"/>
      <c r="CM775" s="1045"/>
      <c r="CN775" s="1045"/>
      <c r="CO775" s="1045"/>
      <c r="CP775" s="1045"/>
      <c r="CQ775" s="1045"/>
      <c r="CR775" s="1045"/>
      <c r="CS775" s="1045"/>
      <c r="CT775" s="1045"/>
      <c r="CU775" s="1045"/>
      <c r="CV775" s="1045"/>
      <c r="CW775" s="1045"/>
      <c r="CX775" s="1045"/>
      <c r="CY775" s="1045"/>
      <c r="CZ775" s="1045"/>
      <c r="DA775" s="1045"/>
      <c r="DB775" s="1045"/>
      <c r="DC775" s="1045"/>
      <c r="DD775" s="1045"/>
      <c r="DE775" s="1045"/>
      <c r="DF775" s="1045"/>
      <c r="DG775" s="1045"/>
      <c r="DH775" s="1045"/>
      <c r="DI775" s="1045"/>
      <c r="DJ775" s="1045"/>
      <c r="DK775" s="1045"/>
      <c r="DL775" s="1045"/>
      <c r="DM775" s="1045"/>
      <c r="DN775" s="1045"/>
      <c r="DO775" s="1045"/>
      <c r="DP775" s="1045"/>
      <c r="DQ775" s="1045"/>
      <c r="DR775" s="1045"/>
      <c r="DS775" s="1045"/>
      <c r="DT775" s="1045"/>
      <c r="DU775" s="1045"/>
      <c r="DV775" s="1045"/>
      <c r="DW775" s="1045"/>
      <c r="DX775" s="1045"/>
      <c r="DY775" s="1045"/>
      <c r="DZ775" s="1045"/>
      <c r="EA775" s="1045"/>
      <c r="EB775" s="1045"/>
      <c r="EC775" s="1045"/>
      <c r="ED775" s="1045"/>
      <c r="EE775" s="1045"/>
      <c r="EF775" s="1045"/>
      <c r="EG775" s="1045"/>
      <c r="EH775" s="1045"/>
      <c r="EI775" s="1045"/>
      <c r="EJ775" s="1045"/>
      <c r="EK775" s="1045"/>
      <c r="EL775" s="1045"/>
      <c r="EM775" s="1045"/>
      <c r="EN775" s="875"/>
    </row>
    <row r="776" spans="3:144" ht="12" customHeight="1">
      <c r="C776" s="1047"/>
      <c r="D776" s="1047"/>
      <c r="E776" s="1047"/>
      <c r="F776" s="1047"/>
      <c r="G776" s="1048"/>
      <c r="H776" s="1043"/>
      <c r="I776" s="1049"/>
      <c r="J776" s="1043"/>
      <c r="K776" s="1043"/>
      <c r="L776" s="1043"/>
      <c r="M776" s="1043"/>
      <c r="N776" s="1043"/>
      <c r="O776" s="1050"/>
      <c r="P776" s="1043"/>
      <c r="Q776" s="1050"/>
      <c r="R776" s="1043"/>
      <c r="S776" s="1050"/>
      <c r="T776" s="1043"/>
      <c r="U776" s="655"/>
      <c r="V776" s="1045"/>
      <c r="W776" s="1045"/>
      <c r="X776" s="1045"/>
      <c r="Y776" s="1045"/>
      <c r="Z776" s="1045"/>
      <c r="AA776" s="1045"/>
      <c r="AB776" s="1045"/>
      <c r="AC776" s="1045"/>
      <c r="AD776" s="1051"/>
      <c r="AE776" s="1051"/>
      <c r="AF776" s="1051"/>
      <c r="AG776" s="1051"/>
      <c r="AH776" s="1045"/>
      <c r="AI776" s="1045"/>
      <c r="AJ776" s="1045"/>
      <c r="AK776" s="1045"/>
      <c r="AL776" s="1045"/>
      <c r="AM776" s="1045"/>
      <c r="AN776" s="1045"/>
      <c r="AO776" s="1045"/>
      <c r="AP776" s="1045"/>
      <c r="AQ776" s="1045"/>
      <c r="AR776" s="1045"/>
      <c r="AS776" s="1045"/>
      <c r="AT776" s="1045"/>
      <c r="AU776" s="1045"/>
      <c r="AV776" s="1045"/>
      <c r="AW776" s="1045"/>
      <c r="AX776" s="1045"/>
      <c r="AY776" s="1045"/>
      <c r="AZ776" s="1045"/>
      <c r="BA776" s="1045"/>
      <c r="BB776" s="1045"/>
      <c r="BC776" s="1045"/>
      <c r="BD776" s="1045"/>
      <c r="BE776" s="1045"/>
      <c r="BF776" s="1045"/>
      <c r="BG776" s="1045"/>
      <c r="BH776" s="1045"/>
      <c r="BI776" s="1045"/>
      <c r="BJ776" s="1045"/>
      <c r="BK776" s="1045"/>
      <c r="BL776" s="1045"/>
      <c r="BM776" s="1045"/>
      <c r="BN776" s="1045"/>
      <c r="BO776" s="1045"/>
      <c r="BP776" s="1045"/>
      <c r="BQ776" s="1045"/>
      <c r="BR776" s="1045"/>
      <c r="BS776" s="1045"/>
      <c r="BT776" s="1045"/>
      <c r="BU776" s="1045"/>
      <c r="BV776" s="1045"/>
      <c r="BW776" s="1045"/>
      <c r="BX776" s="1045"/>
      <c r="BY776" s="1045"/>
      <c r="BZ776" s="1045"/>
      <c r="CA776" s="1045"/>
      <c r="CB776" s="1045"/>
      <c r="CC776" s="1045"/>
      <c r="CD776" s="1045"/>
      <c r="CE776" s="1045"/>
      <c r="CF776" s="1045"/>
      <c r="CG776" s="1045"/>
      <c r="CH776" s="1045"/>
      <c r="CI776" s="1045"/>
      <c r="CJ776" s="1045"/>
      <c r="CK776" s="1045"/>
      <c r="CL776" s="1045"/>
      <c r="CM776" s="1045"/>
      <c r="CN776" s="1045"/>
      <c r="CO776" s="1045"/>
      <c r="CP776" s="1045"/>
      <c r="CQ776" s="1045"/>
      <c r="CR776" s="1045"/>
      <c r="CS776" s="1045"/>
      <c r="CT776" s="1045"/>
      <c r="CU776" s="1045"/>
      <c r="CV776" s="1045"/>
      <c r="CW776" s="1045"/>
      <c r="CX776" s="1045"/>
      <c r="CY776" s="1045"/>
      <c r="CZ776" s="1045"/>
      <c r="DA776" s="1045"/>
      <c r="DB776" s="1045"/>
      <c r="DC776" s="1045"/>
      <c r="DD776" s="1045"/>
      <c r="DE776" s="1045"/>
      <c r="DF776" s="1045"/>
      <c r="DG776" s="1045"/>
      <c r="DH776" s="1045"/>
      <c r="DI776" s="1045"/>
      <c r="DJ776" s="1045"/>
      <c r="DK776" s="1045"/>
      <c r="DL776" s="1045"/>
      <c r="DM776" s="1045"/>
      <c r="DN776" s="1045"/>
      <c r="DO776" s="1045"/>
      <c r="DP776" s="1045"/>
      <c r="DQ776" s="1045"/>
      <c r="DR776" s="1045"/>
      <c r="DS776" s="1045"/>
      <c r="DT776" s="1045"/>
      <c r="DU776" s="1045"/>
      <c r="DV776" s="1045"/>
      <c r="DW776" s="1045"/>
      <c r="DX776" s="1045"/>
      <c r="DY776" s="1045"/>
      <c r="DZ776" s="1045"/>
      <c r="EA776" s="1045"/>
      <c r="EB776" s="1045"/>
      <c r="EC776" s="1045"/>
      <c r="ED776" s="1045"/>
      <c r="EE776" s="1045"/>
      <c r="EF776" s="1045"/>
      <c r="EG776" s="1045"/>
      <c r="EH776" s="1045"/>
      <c r="EI776" s="1045"/>
      <c r="EJ776" s="1045"/>
      <c r="EK776" s="1045"/>
      <c r="EL776" s="1045"/>
      <c r="EM776" s="1045"/>
      <c r="EN776" s="411"/>
    </row>
    <row r="777" spans="2:145" ht="6" customHeight="1">
      <c r="B777" s="326"/>
      <c r="C777" s="1052"/>
      <c r="D777" s="1052"/>
      <c r="E777" s="1052"/>
      <c r="F777" s="1052"/>
      <c r="G777" s="1053"/>
      <c r="H777" s="1052"/>
      <c r="I777" s="1053"/>
      <c r="J777" s="1052"/>
      <c r="K777" s="1052"/>
      <c r="L777" s="1052"/>
      <c r="M777" s="1052"/>
      <c r="N777" s="1052"/>
      <c r="O777" s="1054"/>
      <c r="P777" s="1055"/>
      <c r="Q777" s="1054"/>
      <c r="R777" s="1052"/>
      <c r="S777" s="1054"/>
      <c r="T777" s="1052"/>
      <c r="U777" s="1056"/>
      <c r="V777" s="1057"/>
      <c r="W777" s="1057"/>
      <c r="X777" s="1057"/>
      <c r="Y777" s="1057"/>
      <c r="Z777" s="1057"/>
      <c r="AA777" s="1057"/>
      <c r="AB777" s="1057"/>
      <c r="AC777" s="1057"/>
      <c r="AD777" s="1057"/>
      <c r="AE777" s="1057"/>
      <c r="AF777" s="1057"/>
      <c r="AG777" s="1057"/>
      <c r="AH777" s="1057"/>
      <c r="AI777" s="1057"/>
      <c r="AJ777" s="1057"/>
      <c r="AK777" s="1057"/>
      <c r="AL777" s="1057"/>
      <c r="AM777" s="1057"/>
      <c r="AN777" s="1057"/>
      <c r="AO777" s="1057"/>
      <c r="AP777" s="1057"/>
      <c r="AQ777" s="1057"/>
      <c r="AR777" s="1057"/>
      <c r="AS777" s="1057"/>
      <c r="AT777" s="1057"/>
      <c r="AU777" s="1057"/>
      <c r="AV777" s="1057"/>
      <c r="AW777" s="1057"/>
      <c r="AX777" s="1057"/>
      <c r="AY777" s="1057"/>
      <c r="AZ777" s="1057"/>
      <c r="BA777" s="1057"/>
      <c r="BB777" s="1057"/>
      <c r="BC777" s="1057"/>
      <c r="BD777" s="1057"/>
      <c r="BE777" s="1057"/>
      <c r="BF777" s="1057"/>
      <c r="BG777" s="1057"/>
      <c r="BH777" s="1057"/>
      <c r="BI777" s="1057"/>
      <c r="BJ777" s="1057"/>
      <c r="BK777" s="1057"/>
      <c r="BL777" s="1057"/>
      <c r="BM777" s="1057"/>
      <c r="BN777" s="1057"/>
      <c r="BO777" s="1057"/>
      <c r="BP777" s="1057"/>
      <c r="BQ777" s="1057"/>
      <c r="BR777" s="1057"/>
      <c r="BS777" s="1057"/>
      <c r="BT777" s="1057"/>
      <c r="BU777" s="1057"/>
      <c r="BV777" s="1057"/>
      <c r="BW777" s="1057"/>
      <c r="BX777" s="1057"/>
      <c r="BY777" s="1057"/>
      <c r="BZ777" s="1057"/>
      <c r="CA777" s="1057"/>
      <c r="CB777" s="1057"/>
      <c r="CC777" s="1057"/>
      <c r="CD777" s="1057"/>
      <c r="CE777" s="1057"/>
      <c r="CF777" s="1057"/>
      <c r="CG777" s="1057"/>
      <c r="CH777" s="1057"/>
      <c r="CI777" s="1057"/>
      <c r="CJ777" s="1057"/>
      <c r="CK777" s="1057"/>
      <c r="CL777" s="1057"/>
      <c r="CM777" s="1057"/>
      <c r="CN777" s="1057"/>
      <c r="CO777" s="1057"/>
      <c r="CP777" s="1057"/>
      <c r="CQ777" s="1057"/>
      <c r="CR777" s="1057"/>
      <c r="CS777" s="1057"/>
      <c r="CT777" s="1057"/>
      <c r="CU777" s="1057"/>
      <c r="CV777" s="1057"/>
      <c r="CW777" s="1057"/>
      <c r="CX777" s="1057"/>
      <c r="CY777" s="1057"/>
      <c r="CZ777" s="1057"/>
      <c r="DA777" s="1057"/>
      <c r="DB777" s="1057"/>
      <c r="DC777" s="1057"/>
      <c r="DD777" s="1057"/>
      <c r="DE777" s="1057"/>
      <c r="DF777" s="1057"/>
      <c r="DG777" s="1057"/>
      <c r="DH777" s="1057"/>
      <c r="DI777" s="1057"/>
      <c r="DJ777" s="1057"/>
      <c r="DK777" s="1057"/>
      <c r="DL777" s="1057"/>
      <c r="DM777" s="1057"/>
      <c r="DN777" s="1057"/>
      <c r="DO777" s="1057"/>
      <c r="DP777" s="1057"/>
      <c r="DQ777" s="1057"/>
      <c r="DR777" s="1057"/>
      <c r="DS777" s="1057"/>
      <c r="DT777" s="1057"/>
      <c r="DU777" s="1057"/>
      <c r="DV777" s="1057"/>
      <c r="DW777" s="1057"/>
      <c r="DX777" s="1057"/>
      <c r="DY777" s="1057"/>
      <c r="DZ777" s="1057"/>
      <c r="EA777" s="1057"/>
      <c r="EB777" s="1057"/>
      <c r="EC777" s="1057"/>
      <c r="ED777" s="1057"/>
      <c r="EE777" s="1057"/>
      <c r="EF777" s="1057"/>
      <c r="EG777" s="1057"/>
      <c r="EH777" s="1057"/>
      <c r="EI777" s="1057"/>
      <c r="EJ777" s="1057"/>
      <c r="EK777" s="1057"/>
      <c r="EL777" s="1057"/>
      <c r="EM777" s="1057"/>
      <c r="EN777" s="645"/>
      <c r="EO777" s="645"/>
    </row>
    <row r="778" spans="2:145" ht="12.75" customHeight="1">
      <c r="B778" s="295"/>
      <c r="C778" s="1058"/>
      <c r="D778" s="1058"/>
      <c r="E778" s="1058"/>
      <c r="F778" s="1058"/>
      <c r="G778" s="1059"/>
      <c r="H778" s="1058"/>
      <c r="I778" s="1059"/>
      <c r="J778" s="1058"/>
      <c r="K778" s="1058"/>
      <c r="L778" s="1058"/>
      <c r="M778" s="1058"/>
      <c r="N778" s="1058"/>
      <c r="O778" s="1060"/>
      <c r="P778" s="1058"/>
      <c r="Q778" s="1060"/>
      <c r="R778" s="1058"/>
      <c r="S778" s="1060"/>
      <c r="T778" s="1058"/>
      <c r="U778" s="1061"/>
      <c r="V778" s="1062"/>
      <c r="W778" s="1062"/>
      <c r="X778" s="1062"/>
      <c r="Y778" s="1062"/>
      <c r="Z778" s="1062"/>
      <c r="AA778" s="1062"/>
      <c r="AB778" s="1062"/>
      <c r="AC778" s="1062"/>
      <c r="AD778" s="1062"/>
      <c r="AE778" s="1062"/>
      <c r="AF778" s="1062"/>
      <c r="AG778" s="1062"/>
      <c r="AH778" s="1062"/>
      <c r="AI778" s="1062"/>
      <c r="AJ778" s="1062"/>
      <c r="AK778" s="1062"/>
      <c r="AL778" s="1062"/>
      <c r="AM778" s="1062"/>
      <c r="AN778" s="1062"/>
      <c r="AO778" s="1062"/>
      <c r="AP778" s="1062"/>
      <c r="AQ778" s="1062"/>
      <c r="AR778" s="1062"/>
      <c r="AS778" s="1062"/>
      <c r="AT778" s="1062"/>
      <c r="AU778" s="1062"/>
      <c r="AV778" s="1062"/>
      <c r="AW778" s="1062"/>
      <c r="AX778" s="1062"/>
      <c r="AY778" s="1062"/>
      <c r="AZ778" s="1062"/>
      <c r="BA778" s="1062"/>
      <c r="BB778" s="1062"/>
      <c r="BC778" s="1062"/>
      <c r="BD778" s="1062"/>
      <c r="BE778" s="1062"/>
      <c r="BF778" s="1062"/>
      <c r="BG778" s="1062"/>
      <c r="BH778" s="1062"/>
      <c r="BI778" s="1062"/>
      <c r="BJ778" s="1062"/>
      <c r="BK778" s="1062"/>
      <c r="BL778" s="1062"/>
      <c r="BM778" s="1062"/>
      <c r="BN778" s="1062"/>
      <c r="BO778" s="1062"/>
      <c r="BP778" s="1062"/>
      <c r="BQ778" s="1062"/>
      <c r="BR778" s="1062"/>
      <c r="BS778" s="1062"/>
      <c r="BT778" s="1062"/>
      <c r="BU778" s="1062"/>
      <c r="BV778" s="1062"/>
      <c r="BW778" s="1062"/>
      <c r="BX778" s="1062"/>
      <c r="BY778" s="1062"/>
      <c r="BZ778" s="1062"/>
      <c r="CA778" s="1062"/>
      <c r="CB778" s="1062"/>
      <c r="CC778" s="1062"/>
      <c r="CD778" s="1062"/>
      <c r="CE778" s="1062"/>
      <c r="CF778" s="1062"/>
      <c r="CG778" s="1062"/>
      <c r="CH778" s="1062"/>
      <c r="CI778" s="1062"/>
      <c r="CJ778" s="1062"/>
      <c r="CK778" s="1062"/>
      <c r="CL778" s="1062"/>
      <c r="CM778" s="1062"/>
      <c r="CN778" s="1062"/>
      <c r="CO778" s="1062"/>
      <c r="CP778" s="1062"/>
      <c r="CQ778" s="1062"/>
      <c r="CR778" s="1062"/>
      <c r="CS778" s="1062"/>
      <c r="CT778" s="1062"/>
      <c r="CU778" s="1062"/>
      <c r="CV778" s="1062"/>
      <c r="CW778" s="1062"/>
      <c r="CX778" s="1062"/>
      <c r="CY778" s="1062"/>
      <c r="CZ778" s="1062"/>
      <c r="DA778" s="1062"/>
      <c r="DB778" s="1062"/>
      <c r="DC778" s="1062"/>
      <c r="DD778" s="1062"/>
      <c r="DE778" s="1062"/>
      <c r="DF778" s="1062"/>
      <c r="DG778" s="1062"/>
      <c r="DH778" s="1062"/>
      <c r="DI778" s="1062"/>
      <c r="DJ778" s="1062"/>
      <c r="DK778" s="1062"/>
      <c r="DL778" s="1062"/>
      <c r="DM778" s="1062"/>
      <c r="DN778" s="1062"/>
      <c r="DO778" s="1062"/>
      <c r="DP778" s="1062"/>
      <c r="DQ778" s="1062"/>
      <c r="DR778" s="1062"/>
      <c r="DS778" s="1062"/>
      <c r="DT778" s="1062"/>
      <c r="DU778" s="1062"/>
      <c r="DV778" s="1062"/>
      <c r="DW778" s="1062"/>
      <c r="DX778" s="1062"/>
      <c r="DY778" s="1062"/>
      <c r="DZ778" s="1062"/>
      <c r="EA778" s="1062"/>
      <c r="EB778" s="1062"/>
      <c r="EC778" s="1062"/>
      <c r="ED778" s="1062"/>
      <c r="EE778" s="1062"/>
      <c r="EF778" s="1062"/>
      <c r="EG778" s="1062"/>
      <c r="EH778" s="1062"/>
      <c r="EI778" s="1062"/>
      <c r="EJ778" s="1062"/>
      <c r="EK778" s="1062"/>
      <c r="EL778" s="1062"/>
      <c r="EM778" s="1062"/>
      <c r="EN778" s="645"/>
      <c r="EO778" s="645"/>
    </row>
    <row r="779" spans="1:145" ht="12" customHeight="1">
      <c r="A779" s="569"/>
      <c r="B779" s="295"/>
      <c r="C779" s="1063" t="s">
        <v>160</v>
      </c>
      <c r="D779" s="1063"/>
      <c r="E779" s="1063"/>
      <c r="F779" s="1063" t="s">
        <v>161</v>
      </c>
      <c r="G779" s="1064" t="s">
        <v>222</v>
      </c>
      <c r="H779" s="1063" t="s">
        <v>662</v>
      </c>
      <c r="I779" s="1065"/>
      <c r="K779" s="1066" t="s">
        <v>663</v>
      </c>
      <c r="L779" s="1067" t="s">
        <v>664</v>
      </c>
      <c r="M779" s="1067"/>
      <c r="N779" s="1067"/>
      <c r="O779" s="1068"/>
      <c r="P779" s="1067"/>
      <c r="Q779" s="1067"/>
      <c r="R779" s="1067"/>
      <c r="S779" s="1067"/>
      <c r="T779" s="1067"/>
      <c r="V779" s="1069"/>
      <c r="W779" s="1069"/>
      <c r="X779" s="1069"/>
      <c r="Y779" s="1069"/>
      <c r="Z779" s="645"/>
      <c r="AA779" s="645"/>
      <c r="AB779" s="645"/>
      <c r="AC779" s="645"/>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645"/>
      <c r="AY779" s="645"/>
      <c r="BH779" s="645"/>
      <c r="BI779" s="645"/>
      <c r="BJ779" s="645"/>
      <c r="BK779" s="645"/>
      <c r="BL779" s="645"/>
      <c r="BM779" s="645"/>
      <c r="BN779" s="645"/>
      <c r="BO779" s="645"/>
      <c r="BP779" s="645"/>
      <c r="BR779" s="645"/>
      <c r="BS779" s="645"/>
      <c r="BT779" s="645"/>
      <c r="BU779" s="645"/>
      <c r="BV779" s="645"/>
      <c r="BW779" s="645"/>
      <c r="BX779" s="645"/>
      <c r="BY779" s="645"/>
      <c r="BZ779" s="645"/>
      <c r="CA779" s="645"/>
      <c r="CL779" s="645"/>
      <c r="CM779" s="645"/>
      <c r="CN779" s="645"/>
      <c r="CZ779" s="645"/>
      <c r="DA779" s="645"/>
      <c r="DB779" s="645"/>
      <c r="DC779" s="645"/>
      <c r="DD779" s="645"/>
      <c r="DE779" s="645"/>
      <c r="DF779" s="645"/>
      <c r="DG779" s="645"/>
      <c r="DH779" s="645"/>
      <c r="DI779" s="645"/>
      <c r="DJ779" s="645"/>
      <c r="DK779" s="645"/>
      <c r="DL779" s="645"/>
      <c r="DM779" s="645"/>
      <c r="DN779" s="645"/>
      <c r="DO779" s="645"/>
      <c r="DP779" s="645"/>
      <c r="DQ779" s="645"/>
      <c r="DR779" s="645"/>
      <c r="DS779" s="645"/>
      <c r="DT779" s="645"/>
      <c r="DU779" s="645"/>
      <c r="DV779" s="645"/>
      <c r="DW779" s="645"/>
      <c r="DX779" s="645"/>
      <c r="DY779" s="645"/>
      <c r="DZ779" s="645"/>
      <c r="EA779" s="645"/>
      <c r="EB779" s="645"/>
      <c r="EC779" s="645"/>
      <c r="ED779" s="645"/>
      <c r="EE779" s="645"/>
      <c r="EF779" s="645"/>
      <c r="EG779" s="645"/>
      <c r="EH779" s="645"/>
      <c r="EI779" s="645"/>
      <c r="EJ779" s="645"/>
      <c r="EK779" s="645"/>
      <c r="EL779" s="645"/>
      <c r="EM779" s="645"/>
      <c r="EN779" s="645"/>
      <c r="EO779" s="645"/>
    </row>
    <row r="780" spans="2:145" ht="12" customHeight="1">
      <c r="B780" s="295"/>
      <c r="C780" s="1063"/>
      <c r="D780" s="1063"/>
      <c r="E780" s="1063"/>
      <c r="F780" s="1063"/>
      <c r="G780" s="1065"/>
      <c r="H780" s="1063"/>
      <c r="I780" s="1065"/>
      <c r="J780" s="1063"/>
      <c r="K780" s="1063"/>
      <c r="L780" s="1067"/>
      <c r="M780" s="1067"/>
      <c r="N780" s="1067"/>
      <c r="O780" s="1068"/>
      <c r="P780" s="1067"/>
      <c r="Q780" s="1068"/>
      <c r="R780" s="1067"/>
      <c r="S780" s="1068"/>
      <c r="T780" s="1067"/>
      <c r="U780" s="648"/>
      <c r="V780" s="1069"/>
      <c r="W780" s="1069"/>
      <c r="X780" s="1069"/>
      <c r="Y780" s="1069"/>
      <c r="Z780" s="645"/>
      <c r="AA780" s="645"/>
      <c r="AB780" s="645"/>
      <c r="AC780" s="645"/>
      <c r="AD780" s="645"/>
      <c r="AE780" s="645"/>
      <c r="AF780" s="645"/>
      <c r="AG780" s="645"/>
      <c r="AH780" s="645"/>
      <c r="AI780" s="645"/>
      <c r="AJ780" s="645"/>
      <c r="AK780" s="645"/>
      <c r="AL780" s="645"/>
      <c r="AM780" s="645"/>
      <c r="AN780" s="645"/>
      <c r="AO780" s="645"/>
      <c r="AP780" s="645"/>
      <c r="AQ780" s="645"/>
      <c r="AR780" s="645"/>
      <c r="AS780" s="645"/>
      <c r="AT780" s="645"/>
      <c r="AU780" s="645"/>
      <c r="AV780" s="645"/>
      <c r="AW780" s="645"/>
      <c r="AX780" s="645"/>
      <c r="AY780" s="645"/>
      <c r="AZ780" s="645"/>
      <c r="BA780" s="645"/>
      <c r="BB780" s="645"/>
      <c r="BC780" s="645"/>
      <c r="BD780" s="645"/>
      <c r="BE780" s="645"/>
      <c r="BF780" s="645"/>
      <c r="BG780" s="645"/>
      <c r="BH780" s="645"/>
      <c r="BI780" s="645"/>
      <c r="BJ780" s="645"/>
      <c r="BK780" s="645"/>
      <c r="BL780" s="645"/>
      <c r="BM780" s="645"/>
      <c r="BN780" s="645"/>
      <c r="BO780" s="645"/>
      <c r="BP780" s="645"/>
      <c r="BQ780" s="645"/>
      <c r="BR780" s="645"/>
      <c r="BS780" s="645"/>
      <c r="BT780" s="645"/>
      <c r="BU780" s="645"/>
      <c r="BV780" s="645"/>
      <c r="BW780" s="645"/>
      <c r="BX780" s="645"/>
      <c r="BY780" s="645"/>
      <c r="BZ780" s="645"/>
      <c r="CA780" s="645"/>
      <c r="CL780" s="645"/>
      <c r="CM780" s="645"/>
      <c r="CN780" s="645"/>
      <c r="CZ780" s="645"/>
      <c r="DA780" s="645"/>
      <c r="DB780" s="645"/>
      <c r="DC780" s="645"/>
      <c r="DD780" s="645"/>
      <c r="DE780" s="645"/>
      <c r="DF780" s="645"/>
      <c r="DG780" s="645"/>
      <c r="DH780" s="645"/>
      <c r="DI780" s="645"/>
      <c r="DJ780" s="645"/>
      <c r="DK780" s="645"/>
      <c r="DL780" s="645"/>
      <c r="DM780" s="645"/>
      <c r="DN780" s="645"/>
      <c r="DO780" s="645"/>
      <c r="DP780" s="645"/>
      <c r="DQ780" s="645"/>
      <c r="DR780" s="645"/>
      <c r="DS780" s="645"/>
      <c r="DT780" s="645"/>
      <c r="DU780" s="645"/>
      <c r="DV780" s="645"/>
      <c r="DW780" s="645"/>
      <c r="DX780" s="645"/>
      <c r="DY780" s="645"/>
      <c r="DZ780" s="645"/>
      <c r="EA780" s="645"/>
      <c r="EB780" s="645"/>
      <c r="EC780" s="645"/>
      <c r="ED780" s="645"/>
      <c r="EE780" s="645"/>
      <c r="EF780" s="645"/>
      <c r="EG780" s="645"/>
      <c r="EH780" s="645"/>
      <c r="EI780" s="645"/>
      <c r="EJ780" s="645"/>
      <c r="EK780" s="645"/>
      <c r="EL780" s="645"/>
      <c r="EM780" s="645"/>
      <c r="EN780" s="645"/>
      <c r="EO780" s="645"/>
    </row>
    <row r="781" spans="2:145" ht="12" customHeight="1">
      <c r="B781" s="295"/>
      <c r="C781" s="1067"/>
      <c r="D781" s="1067"/>
      <c r="E781" s="1067"/>
      <c r="F781" s="1067"/>
      <c r="G781" s="1070"/>
      <c r="H781" s="1067"/>
      <c r="I781" s="1070"/>
      <c r="J781" s="1067"/>
      <c r="K781" s="1067"/>
      <c r="L781" s="1067"/>
      <c r="M781" s="1067"/>
      <c r="N781" s="1067"/>
      <c r="O781" s="1068"/>
      <c r="P781" s="1067"/>
      <c r="Q781" s="1068"/>
      <c r="R781" s="1067"/>
      <c r="S781" s="1068"/>
      <c r="T781" s="1067"/>
      <c r="U781" s="648"/>
      <c r="V781" s="649"/>
      <c r="W781" s="649"/>
      <c r="X781" s="645"/>
      <c r="Y781" s="645"/>
      <c r="Z781" s="645"/>
      <c r="AA781" s="645"/>
      <c r="AB781" s="645"/>
      <c r="AC781" s="645"/>
      <c r="AD781" s="645"/>
      <c r="AE781" s="645"/>
      <c r="AF781" s="645"/>
      <c r="AG781" s="645"/>
      <c r="AH781" s="645"/>
      <c r="AI781" s="645"/>
      <c r="AJ781" s="645"/>
      <c r="AK781" s="645"/>
      <c r="AL781" s="645"/>
      <c r="AM781" s="645"/>
      <c r="AN781" s="645"/>
      <c r="AO781" s="645"/>
      <c r="AP781" s="645"/>
      <c r="AQ781" s="645"/>
      <c r="AR781" s="645"/>
      <c r="AS781" s="645"/>
      <c r="AT781" s="645"/>
      <c r="AU781" s="645"/>
      <c r="AV781" s="645"/>
      <c r="AW781" s="645"/>
      <c r="AX781" s="645"/>
      <c r="AY781" s="645"/>
      <c r="AZ781" s="645"/>
      <c r="BA781" s="645"/>
      <c r="BB781" s="645"/>
      <c r="BC781" s="645"/>
      <c r="BD781" s="645"/>
      <c r="BE781" s="645"/>
      <c r="BF781" s="645"/>
      <c r="BG781" s="645"/>
      <c r="BH781" s="645"/>
      <c r="BI781" s="645"/>
      <c r="BJ781" s="645"/>
      <c r="BK781" s="645"/>
      <c r="BL781" s="645"/>
      <c r="BM781" s="645"/>
      <c r="BN781" s="645"/>
      <c r="BO781" s="645"/>
      <c r="BP781" s="645"/>
      <c r="BQ781" s="645"/>
      <c r="BR781" s="645"/>
      <c r="BS781" s="645"/>
      <c r="BT781" s="645"/>
      <c r="BU781" s="645"/>
      <c r="BV781" s="645"/>
      <c r="BW781" s="645"/>
      <c r="BX781" s="645"/>
      <c r="BY781" s="645"/>
      <c r="BZ781" s="645"/>
      <c r="CA781" s="645"/>
      <c r="CB781" s="645"/>
      <c r="CC781" s="645"/>
      <c r="CD781" s="645"/>
      <c r="CE781" s="645"/>
      <c r="CF781" s="645"/>
      <c r="CG781" s="645"/>
      <c r="CH781" s="645"/>
      <c r="CI781" s="645"/>
      <c r="CJ781" s="645"/>
      <c r="CK781" s="645"/>
      <c r="CL781" s="645"/>
      <c r="CM781" s="645"/>
      <c r="CN781" s="645"/>
      <c r="CO781" s="645"/>
      <c r="CP781" s="645"/>
      <c r="CQ781" s="645"/>
      <c r="CR781" s="645"/>
      <c r="CS781" s="645"/>
      <c r="CT781" s="645"/>
      <c r="CU781" s="645"/>
      <c r="CV781" s="645"/>
      <c r="CW781" s="645"/>
      <c r="CX781" s="645"/>
      <c r="CY781" s="645"/>
      <c r="CZ781" s="645"/>
      <c r="DA781" s="645"/>
      <c r="DB781" s="645"/>
      <c r="DC781" s="645"/>
      <c r="DD781" s="645"/>
      <c r="DE781" s="645"/>
      <c r="DF781" s="645"/>
      <c r="DG781" s="645"/>
      <c r="DH781" s="645"/>
      <c r="DI781" s="645"/>
      <c r="DJ781" s="645"/>
      <c r="DK781" s="645"/>
      <c r="DL781" s="645"/>
      <c r="DM781" s="645"/>
      <c r="DN781" s="645"/>
      <c r="DO781" s="645"/>
      <c r="DP781" s="645"/>
      <c r="DQ781" s="645"/>
      <c r="DR781" s="645"/>
      <c r="DS781" s="645"/>
      <c r="DT781" s="645"/>
      <c r="DU781" s="645"/>
      <c r="DV781" s="645"/>
      <c r="DW781" s="645"/>
      <c r="DX781" s="645"/>
      <c r="DY781" s="645"/>
      <c r="DZ781" s="645"/>
      <c r="EA781" s="645"/>
      <c r="EB781" s="645"/>
      <c r="EC781" s="645"/>
      <c r="ED781" s="645"/>
      <c r="EE781" s="645"/>
      <c r="EF781" s="645"/>
      <c r="EG781" s="645"/>
      <c r="EH781" s="645"/>
      <c r="EI781" s="645"/>
      <c r="EJ781" s="645"/>
      <c r="EK781" s="645"/>
      <c r="EL781" s="645"/>
      <c r="EM781" s="645"/>
      <c r="EN781" s="645"/>
      <c r="EO781" s="645"/>
    </row>
    <row r="782" spans="2:145" ht="12" customHeight="1">
      <c r="B782" s="295"/>
      <c r="C782" s="1067"/>
      <c r="D782" s="1067"/>
      <c r="E782" s="1067"/>
      <c r="F782" s="1067"/>
      <c r="G782" s="1070"/>
      <c r="H782" s="1067"/>
      <c r="I782" s="1070"/>
      <c r="J782" s="1067"/>
      <c r="K782" s="1067"/>
      <c r="L782" s="1067"/>
      <c r="M782" s="1067"/>
      <c r="N782" s="1067"/>
      <c r="O782" s="1068"/>
      <c r="P782" s="1067"/>
      <c r="Q782" s="1068"/>
      <c r="R782" s="1067"/>
      <c r="S782" s="1068"/>
      <c r="T782" s="1067"/>
      <c r="U782" s="648"/>
      <c r="V782" s="649"/>
      <c r="W782" s="649"/>
      <c r="X782" s="645"/>
      <c r="Y782" s="645"/>
      <c r="Z782" s="645"/>
      <c r="AA782" s="645"/>
      <c r="AB782" s="645"/>
      <c r="AC782" s="645"/>
      <c r="AD782" s="645"/>
      <c r="AE782" s="645"/>
      <c r="AF782" s="645"/>
      <c r="AG782" s="645"/>
      <c r="AH782" s="645"/>
      <c r="AI782" s="645"/>
      <c r="AJ782" s="645"/>
      <c r="AK782" s="645"/>
      <c r="AL782" s="645"/>
      <c r="AM782" s="645"/>
      <c r="AN782" s="645"/>
      <c r="AO782" s="645"/>
      <c r="AP782" s="645"/>
      <c r="AQ782" s="645"/>
      <c r="AR782" s="645"/>
      <c r="AS782" s="645"/>
      <c r="AT782" s="645"/>
      <c r="AU782" s="645"/>
      <c r="AV782" s="645"/>
      <c r="AW782" s="645"/>
      <c r="AX782" s="645"/>
      <c r="AY782" s="645"/>
      <c r="AZ782" s="645"/>
      <c r="BA782" s="645"/>
      <c r="BB782" s="645"/>
      <c r="BC782" s="645"/>
      <c r="BD782" s="645"/>
      <c r="BE782" s="645"/>
      <c r="BF782" s="645"/>
      <c r="BG782" s="645"/>
      <c r="BH782" s="645"/>
      <c r="BI782" s="645"/>
      <c r="BJ782" s="645"/>
      <c r="BK782" s="645"/>
      <c r="BL782" s="645"/>
      <c r="BM782" s="645"/>
      <c r="BN782" s="645"/>
      <c r="BO782" s="645"/>
      <c r="BP782" s="645"/>
      <c r="BQ782" s="645"/>
      <c r="BR782" s="645"/>
      <c r="BS782" s="645"/>
      <c r="BT782" s="645"/>
      <c r="BU782" s="645"/>
      <c r="BV782" s="645"/>
      <c r="BW782" s="645"/>
      <c r="BX782" s="645"/>
      <c r="BY782" s="645"/>
      <c r="BZ782" s="645"/>
      <c r="CA782" s="645"/>
      <c r="CB782" s="645"/>
      <c r="CC782" s="645"/>
      <c r="CD782" s="645"/>
      <c r="CE782" s="645"/>
      <c r="CF782" s="645"/>
      <c r="CG782" s="645"/>
      <c r="CH782" s="645"/>
      <c r="CI782" s="645"/>
      <c r="CJ782" s="645"/>
      <c r="CK782" s="645"/>
      <c r="CL782" s="645"/>
      <c r="CM782" s="645"/>
      <c r="CN782" s="645"/>
      <c r="CO782" s="645"/>
      <c r="CP782" s="645"/>
      <c r="CQ782" s="645"/>
      <c r="CR782" s="645"/>
      <c r="CS782" s="645"/>
      <c r="CT782" s="645"/>
      <c r="CU782" s="645"/>
      <c r="CV782" s="645"/>
      <c r="CW782" s="645"/>
      <c r="CX782" s="645"/>
      <c r="CY782" s="645"/>
      <c r="CZ782" s="645"/>
      <c r="DA782" s="645"/>
      <c r="DB782" s="645"/>
      <c r="DC782" s="645"/>
      <c r="DD782" s="645"/>
      <c r="DE782" s="645"/>
      <c r="DF782" s="645"/>
      <c r="DG782" s="645"/>
      <c r="DH782" s="645"/>
      <c r="DI782" s="645"/>
      <c r="DJ782" s="645"/>
      <c r="DK782" s="645"/>
      <c r="DL782" s="645"/>
      <c r="DM782" s="645"/>
      <c r="DN782" s="645"/>
      <c r="DO782" s="645"/>
      <c r="DP782" s="645"/>
      <c r="DQ782" s="645"/>
      <c r="DR782" s="645"/>
      <c r="DS782" s="645"/>
      <c r="DT782" s="645"/>
      <c r="DU782" s="645"/>
      <c r="DV782" s="645"/>
      <c r="DW782" s="645"/>
      <c r="DX782" s="645"/>
      <c r="DY782" s="645"/>
      <c r="DZ782" s="645"/>
      <c r="EA782" s="645"/>
      <c r="EB782" s="645"/>
      <c r="EC782" s="645"/>
      <c r="ED782" s="645"/>
      <c r="EE782" s="645"/>
      <c r="EF782" s="645"/>
      <c r="EG782" s="645"/>
      <c r="EH782" s="645"/>
      <c r="EI782" s="645"/>
      <c r="EJ782" s="645"/>
      <c r="EK782" s="645"/>
      <c r="EL782" s="645"/>
      <c r="EM782" s="645"/>
      <c r="EN782" s="645"/>
      <c r="EO782" s="645"/>
    </row>
    <row r="783" spans="2:145" ht="12" customHeight="1">
      <c r="B783" s="295"/>
      <c r="C783" s="1067"/>
      <c r="D783" s="1067"/>
      <c r="E783" s="1067"/>
      <c r="F783" s="1067"/>
      <c r="G783" s="1070"/>
      <c r="H783" s="1067"/>
      <c r="I783" s="1070"/>
      <c r="J783" s="1067"/>
      <c r="K783" s="1067"/>
      <c r="L783" s="1067"/>
      <c r="M783" s="1067"/>
      <c r="N783" s="1067"/>
      <c r="O783" s="1068"/>
      <c r="P783" s="1067"/>
      <c r="Q783" s="1068"/>
      <c r="R783" s="1067"/>
      <c r="S783" s="1068"/>
      <c r="T783" s="1067"/>
      <c r="U783" s="648"/>
      <c r="V783" s="649"/>
      <c r="W783" s="649"/>
      <c r="X783" s="645"/>
      <c r="Y783" s="645"/>
      <c r="Z783" s="645"/>
      <c r="AA783" s="645"/>
      <c r="AB783" s="645"/>
      <c r="AC783" s="645"/>
      <c r="AD783" s="645"/>
      <c r="AE783" s="645"/>
      <c r="AF783" s="645"/>
      <c r="AG783" s="645"/>
      <c r="AH783" s="645"/>
      <c r="AI783" s="645"/>
      <c r="AJ783" s="645"/>
      <c r="AK783" s="645"/>
      <c r="AL783" s="645"/>
      <c r="AM783" s="645"/>
      <c r="AN783" s="645"/>
      <c r="AO783" s="645"/>
      <c r="AP783" s="645"/>
      <c r="AQ783" s="645"/>
      <c r="AR783" s="645"/>
      <c r="AS783" s="645"/>
      <c r="AT783" s="645"/>
      <c r="AU783" s="645"/>
      <c r="AV783" s="645"/>
      <c r="AW783" s="645"/>
      <c r="AX783" s="645"/>
      <c r="AY783" s="645"/>
      <c r="AZ783" s="645"/>
      <c r="BA783" s="645"/>
      <c r="BB783" s="645"/>
      <c r="BC783" s="645"/>
      <c r="BD783" s="645"/>
      <c r="BE783" s="645"/>
      <c r="BF783" s="645"/>
      <c r="BG783" s="645"/>
      <c r="BH783" s="645"/>
      <c r="BI783" s="645"/>
      <c r="BJ783" s="645"/>
      <c r="BK783" s="645"/>
      <c r="BL783" s="645"/>
      <c r="BM783" s="645"/>
      <c r="BN783" s="645"/>
      <c r="BO783" s="645"/>
      <c r="BP783" s="645"/>
      <c r="BQ783" s="645"/>
      <c r="BR783" s="645"/>
      <c r="BS783" s="645"/>
      <c r="BT783" s="645"/>
      <c r="BU783" s="645"/>
      <c r="BV783" s="645"/>
      <c r="BW783" s="645"/>
      <c r="BX783" s="645"/>
      <c r="BY783" s="645"/>
      <c r="BZ783" s="645"/>
      <c r="CA783" s="645"/>
      <c r="CB783" s="645"/>
      <c r="CC783" s="645"/>
      <c r="CD783" s="645"/>
      <c r="CE783" s="645"/>
      <c r="CF783" s="645"/>
      <c r="CG783" s="645"/>
      <c r="CH783" s="645"/>
      <c r="CI783" s="645"/>
      <c r="CJ783" s="645"/>
      <c r="CK783" s="645"/>
      <c r="CL783" s="645"/>
      <c r="CM783" s="645"/>
      <c r="CN783" s="645"/>
      <c r="CO783" s="645"/>
      <c r="CP783" s="645"/>
      <c r="CQ783" s="645"/>
      <c r="CR783" s="645"/>
      <c r="CS783" s="645"/>
      <c r="CT783" s="645"/>
      <c r="CU783" s="645"/>
      <c r="CV783" s="645"/>
      <c r="CW783" s="645"/>
      <c r="CX783" s="645"/>
      <c r="CY783" s="645"/>
      <c r="CZ783" s="645"/>
      <c r="DA783" s="645"/>
      <c r="DB783" s="645"/>
      <c r="DC783" s="645"/>
      <c r="DD783" s="645"/>
      <c r="DE783" s="645"/>
      <c r="DF783" s="645"/>
      <c r="DG783" s="645"/>
      <c r="DH783" s="645"/>
      <c r="DI783" s="645"/>
      <c r="DJ783" s="645"/>
      <c r="DK783" s="645"/>
      <c r="DL783" s="645"/>
      <c r="DM783" s="645"/>
      <c r="DN783" s="645"/>
      <c r="DO783" s="645"/>
      <c r="DP783" s="645"/>
      <c r="DQ783" s="645"/>
      <c r="DR783" s="645"/>
      <c r="DS783" s="645"/>
      <c r="DT783" s="645"/>
      <c r="DU783" s="645"/>
      <c r="DV783" s="645"/>
      <c r="DW783" s="645"/>
      <c r="DX783" s="645"/>
      <c r="DY783" s="645"/>
      <c r="DZ783" s="645"/>
      <c r="EA783" s="645"/>
      <c r="EB783" s="645"/>
      <c r="EC783" s="645"/>
      <c r="ED783" s="645"/>
      <c r="EE783" s="645"/>
      <c r="EF783" s="645"/>
      <c r="EG783" s="645"/>
      <c r="EH783" s="645"/>
      <c r="EI783" s="645"/>
      <c r="EJ783" s="645"/>
      <c r="EK783" s="645"/>
      <c r="EL783" s="645"/>
      <c r="EM783" s="645"/>
      <c r="EN783" s="645"/>
      <c r="EO783" s="645"/>
    </row>
    <row r="784" spans="2:145" ht="12" customHeight="1">
      <c r="B784" s="295"/>
      <c r="C784" s="1067"/>
      <c r="E784" s="1071" t="s">
        <v>223</v>
      </c>
      <c r="F784" s="1067"/>
      <c r="G784" s="1070"/>
      <c r="H784" s="1067"/>
      <c r="I784" s="1070"/>
      <c r="J784" s="1067"/>
      <c r="K784" s="1067"/>
      <c r="L784" s="1067"/>
      <c r="M784" s="1067"/>
      <c r="N784" s="1067"/>
      <c r="O784" s="1068"/>
      <c r="P784" s="1067"/>
      <c r="Q784" s="1071" t="s">
        <v>464</v>
      </c>
      <c r="R784" s="1067"/>
      <c r="S784" s="2"/>
      <c r="T784" s="1071"/>
      <c r="U784" s="659"/>
      <c r="V784" s="1072"/>
      <c r="W784" s="1072"/>
      <c r="X784" s="1072"/>
      <c r="Y784" s="645"/>
      <c r="Z784" s="645"/>
      <c r="AA784" s="645"/>
      <c r="AB784" s="645"/>
      <c r="AC784" s="645"/>
      <c r="AD784" s="645"/>
      <c r="AE784" s="645"/>
      <c r="AF784" s="645"/>
      <c r="AG784" s="645"/>
      <c r="AH784" s="645"/>
      <c r="AI784" s="645"/>
      <c r="AJ784" s="645"/>
      <c r="AK784" s="645"/>
      <c r="AL784" s="645"/>
      <c r="AM784" s="645"/>
      <c r="AN784" s="645"/>
      <c r="AO784" s="645"/>
      <c r="AP784" s="645"/>
      <c r="AQ784" s="645"/>
      <c r="AR784" s="645"/>
      <c r="AS784" s="645"/>
      <c r="AT784" s="645"/>
      <c r="AU784" s="645"/>
      <c r="AV784" s="645"/>
      <c r="AW784" s="645"/>
      <c r="AX784" s="645"/>
      <c r="AY784" s="645"/>
      <c r="AZ784" s="645"/>
      <c r="BA784" s="645"/>
      <c r="BB784" s="645"/>
      <c r="BC784" s="645"/>
      <c r="BD784" s="645"/>
      <c r="BE784" s="645"/>
      <c r="BF784" s="645"/>
      <c r="BG784" s="645"/>
      <c r="BH784" s="645"/>
      <c r="BI784" s="645"/>
      <c r="BJ784" s="645"/>
      <c r="BK784" s="645"/>
      <c r="BL784" s="645"/>
      <c r="BM784" s="645"/>
      <c r="BN784" s="645"/>
      <c r="BO784" s="645"/>
      <c r="BP784" s="645"/>
      <c r="BQ784" s="645"/>
      <c r="BR784" s="645"/>
      <c r="BS784" s="645"/>
      <c r="BT784" s="645"/>
      <c r="BU784" s="645"/>
      <c r="BV784" s="645"/>
      <c r="BW784" s="645"/>
      <c r="BX784" s="645"/>
      <c r="BZ784" s="1072"/>
      <c r="CA784" s="1072"/>
      <c r="CB784" s="1072"/>
      <c r="CC784" s="1072"/>
      <c r="CD784" s="1072"/>
      <c r="CE784" s="1072"/>
      <c r="CF784" s="1072"/>
      <c r="CG784" s="1072"/>
      <c r="CH784" s="1072"/>
      <c r="CI784" s="1072"/>
      <c r="CJ784" s="1072"/>
      <c r="CK784" s="1072"/>
      <c r="CL784" s="1072"/>
      <c r="CM784" s="1072"/>
      <c r="CN784" s="1072"/>
      <c r="CO784" s="1072"/>
      <c r="CP784" s="1072"/>
      <c r="CQ784" s="1072"/>
      <c r="CR784" s="1072"/>
      <c r="CS784" s="1072"/>
      <c r="CT784" s="1072"/>
      <c r="CU784" s="1072"/>
      <c r="CV784" s="1072"/>
      <c r="CW784" s="1072"/>
      <c r="CX784" s="1072"/>
      <c r="CY784" s="1072"/>
      <c r="CZ784" s="1072"/>
      <c r="DA784" s="1072"/>
      <c r="DB784" s="1072"/>
      <c r="DC784" s="1072"/>
      <c r="DD784" s="1072"/>
      <c r="DE784" s="1072"/>
      <c r="DF784" s="1072"/>
      <c r="DG784" s="1072"/>
      <c r="DH784" s="1072"/>
      <c r="DI784" s="1072"/>
      <c r="DJ784" s="1072"/>
      <c r="DK784" s="1072"/>
      <c r="DL784" s="1072"/>
      <c r="DM784" s="1072"/>
      <c r="DN784" s="1072"/>
      <c r="DO784" s="1072"/>
      <c r="DP784" s="1072"/>
      <c r="DQ784" s="1072"/>
      <c r="DR784" s="1072"/>
      <c r="DS784" s="1072"/>
      <c r="DT784" s="1072"/>
      <c r="DU784" s="1072"/>
      <c r="DV784" s="1072"/>
      <c r="DW784" s="1072"/>
      <c r="DX784" s="645"/>
      <c r="DY784" s="645"/>
      <c r="DZ784" s="645"/>
      <c r="EA784" s="645"/>
      <c r="EB784" s="645"/>
      <c r="EC784" s="645"/>
      <c r="ED784" s="645"/>
      <c r="EE784" s="645"/>
      <c r="EF784" s="645"/>
      <c r="EG784" s="645"/>
      <c r="EH784" s="645"/>
      <c r="EI784" s="645"/>
      <c r="EJ784" s="645"/>
      <c r="EK784" s="645"/>
      <c r="EL784" s="645"/>
      <c r="EM784" s="645"/>
      <c r="EN784" s="645"/>
      <c r="EO784" s="645"/>
    </row>
    <row r="785" spans="2:145" ht="12" customHeight="1">
      <c r="B785" s="295"/>
      <c r="C785" s="1067"/>
      <c r="D785" s="1067"/>
      <c r="E785" s="1067"/>
      <c r="F785" s="1067"/>
      <c r="G785" s="1070"/>
      <c r="H785" s="1067"/>
      <c r="I785" s="1070"/>
      <c r="J785" s="1067"/>
      <c r="K785" s="1067"/>
      <c r="L785" s="1067"/>
      <c r="M785" s="1067"/>
      <c r="N785" s="1067"/>
      <c r="O785" s="1068"/>
      <c r="P785" s="1067"/>
      <c r="Q785" s="1068"/>
      <c r="R785" s="1067"/>
      <c r="S785" s="1068"/>
      <c r="T785" s="1067"/>
      <c r="U785" s="648"/>
      <c r="V785" s="649"/>
      <c r="W785" s="649"/>
      <c r="X785" s="645"/>
      <c r="Y785" s="645"/>
      <c r="Z785" s="645"/>
      <c r="AA785" s="645"/>
      <c r="AB785" s="645"/>
      <c r="AC785" s="645"/>
      <c r="AD785" s="645"/>
      <c r="AE785" s="645"/>
      <c r="AF785" s="645"/>
      <c r="AG785" s="645"/>
      <c r="AH785" s="645"/>
      <c r="AI785" s="645"/>
      <c r="AJ785" s="645"/>
      <c r="AK785" s="645"/>
      <c r="AL785" s="645"/>
      <c r="AM785" s="645"/>
      <c r="AN785" s="645"/>
      <c r="AO785" s="645"/>
      <c r="AP785" s="645"/>
      <c r="AQ785" s="645"/>
      <c r="AR785" s="645"/>
      <c r="AS785" s="645"/>
      <c r="AT785" s="645"/>
      <c r="AU785" s="645"/>
      <c r="AV785" s="645"/>
      <c r="AW785" s="645"/>
      <c r="AX785" s="645"/>
      <c r="AY785" s="645"/>
      <c r="AZ785" s="645"/>
      <c r="BA785" s="645"/>
      <c r="BB785" s="645"/>
      <c r="BC785" s="645"/>
      <c r="BD785" s="645"/>
      <c r="BE785" s="645"/>
      <c r="BF785" s="645"/>
      <c r="BG785" s="645"/>
      <c r="BH785" s="645"/>
      <c r="BI785" s="645"/>
      <c r="BJ785" s="645"/>
      <c r="BK785" s="645"/>
      <c r="BL785" s="645"/>
      <c r="BM785" s="645"/>
      <c r="BN785" s="645"/>
      <c r="BO785" s="645"/>
      <c r="BP785" s="645"/>
      <c r="BQ785" s="645"/>
      <c r="BR785" s="645"/>
      <c r="BS785" s="645"/>
      <c r="BT785" s="645"/>
      <c r="BU785" s="645"/>
      <c r="BV785" s="645"/>
      <c r="BW785" s="645"/>
      <c r="BX785" s="645"/>
      <c r="BY785" s="645"/>
      <c r="BZ785" s="645"/>
      <c r="CA785" s="645"/>
      <c r="CB785" s="645"/>
      <c r="CC785" s="645"/>
      <c r="CD785" s="645"/>
      <c r="CE785" s="645"/>
      <c r="CF785" s="645"/>
      <c r="CG785" s="645"/>
      <c r="CH785" s="645"/>
      <c r="CI785" s="645"/>
      <c r="CJ785" s="645"/>
      <c r="CK785" s="645"/>
      <c r="CL785" s="645"/>
      <c r="CM785" s="645"/>
      <c r="CN785" s="645"/>
      <c r="CO785" s="645"/>
      <c r="CP785" s="645"/>
      <c r="CQ785" s="645"/>
      <c r="CR785" s="645"/>
      <c r="CS785" s="645"/>
      <c r="CT785" s="645"/>
      <c r="CU785" s="645"/>
      <c r="CV785" s="645"/>
      <c r="CW785" s="645"/>
      <c r="CX785" s="645"/>
      <c r="CY785" s="645"/>
      <c r="CZ785" s="645"/>
      <c r="DA785" s="645"/>
      <c r="DB785" s="645"/>
      <c r="DC785" s="645"/>
      <c r="DD785" s="645"/>
      <c r="DE785" s="645"/>
      <c r="DF785" s="645"/>
      <c r="DG785" s="645"/>
      <c r="DH785" s="645"/>
      <c r="DI785" s="645"/>
      <c r="DJ785" s="645"/>
      <c r="DK785" s="645"/>
      <c r="DL785" s="645"/>
      <c r="DM785" s="645"/>
      <c r="DN785" s="645"/>
      <c r="DO785" s="645"/>
      <c r="DP785" s="645"/>
      <c r="DQ785" s="645"/>
      <c r="DR785" s="645"/>
      <c r="DS785" s="645"/>
      <c r="DT785" s="645"/>
      <c r="DU785" s="645"/>
      <c r="DV785" s="645"/>
      <c r="DW785" s="645"/>
      <c r="DX785" s="645"/>
      <c r="DY785" s="645"/>
      <c r="DZ785" s="645"/>
      <c r="EA785" s="645"/>
      <c r="EB785" s="645"/>
      <c r="EC785" s="645"/>
      <c r="ED785" s="645"/>
      <c r="EE785" s="645"/>
      <c r="EF785" s="645"/>
      <c r="EG785" s="645"/>
      <c r="EH785" s="645"/>
      <c r="EI785" s="645"/>
      <c r="EJ785" s="645"/>
      <c r="EK785" s="645"/>
      <c r="EL785" s="645"/>
      <c r="EM785" s="645"/>
      <c r="EN785" s="645"/>
      <c r="EO785" s="645"/>
    </row>
    <row r="786" spans="2:145" ht="28.5" customHeight="1">
      <c r="B786" s="295" t="s">
        <v>220</v>
      </c>
      <c r="C786" s="594" t="s">
        <v>64</v>
      </c>
      <c r="D786" s="591"/>
      <c r="E786" s="591"/>
      <c r="F786" s="591"/>
      <c r="G786" s="591"/>
      <c r="H786" s="591"/>
      <c r="I786" s="591"/>
      <c r="J786" s="591"/>
      <c r="K786" s="591"/>
      <c r="L786" s="591"/>
      <c r="M786" s="591"/>
      <c r="N786" s="591"/>
      <c r="O786" s="591"/>
      <c r="P786" s="591"/>
      <c r="Q786" s="591"/>
      <c r="R786" s="591"/>
      <c r="S786" s="591"/>
      <c r="T786" s="591"/>
      <c r="U786" s="1061"/>
      <c r="V786" s="1062"/>
      <c r="W786" s="1062"/>
      <c r="X786" s="1062"/>
      <c r="Y786" s="1062"/>
      <c r="Z786" s="1062"/>
      <c r="AA786" s="1062"/>
      <c r="AB786" s="1062"/>
      <c r="AC786" s="1062"/>
      <c r="AD786" s="1062"/>
      <c r="AE786" s="1062"/>
      <c r="AF786" s="1062"/>
      <c r="AG786" s="1062"/>
      <c r="AH786" s="1062"/>
      <c r="AI786" s="1062"/>
      <c r="AJ786" s="1062"/>
      <c r="AK786" s="1062"/>
      <c r="AL786" s="1062"/>
      <c r="AM786" s="1062"/>
      <c r="AN786" s="1062"/>
      <c r="AO786" s="1062"/>
      <c r="AP786" s="1062"/>
      <c r="AQ786" s="1062"/>
      <c r="AR786" s="1062"/>
      <c r="AS786" s="1062"/>
      <c r="AT786" s="1062"/>
      <c r="AU786" s="1062"/>
      <c r="AV786" s="1062"/>
      <c r="AW786" s="1062"/>
      <c r="AX786" s="1062"/>
      <c r="AY786" s="1062"/>
      <c r="AZ786" s="1062"/>
      <c r="BA786" s="1062"/>
      <c r="BB786" s="1062"/>
      <c r="BC786" s="1062"/>
      <c r="BD786" s="1062"/>
      <c r="BE786" s="1062"/>
      <c r="BF786" s="1062"/>
      <c r="BG786" s="1062"/>
      <c r="BH786" s="1062"/>
      <c r="BI786" s="1062"/>
      <c r="BJ786" s="1062"/>
      <c r="BK786" s="1062"/>
      <c r="BL786" s="1062"/>
      <c r="BM786" s="1062"/>
      <c r="BN786" s="1062"/>
      <c r="BO786" s="1062"/>
      <c r="BP786" s="1062"/>
      <c r="BQ786" s="1062"/>
      <c r="BR786" s="1062"/>
      <c r="BS786" s="1062"/>
      <c r="BT786" s="1062"/>
      <c r="BU786" s="1062"/>
      <c r="BV786" s="1062"/>
      <c r="BW786" s="1062"/>
      <c r="BX786" s="1062"/>
      <c r="BY786" s="1062"/>
      <c r="BZ786" s="1062"/>
      <c r="CA786" s="1062"/>
      <c r="CB786" s="1062"/>
      <c r="CC786" s="1062"/>
      <c r="CD786" s="1062"/>
      <c r="CE786" s="1062"/>
      <c r="CF786" s="1062"/>
      <c r="CG786" s="1062"/>
      <c r="CH786" s="1062"/>
      <c r="CI786" s="1062"/>
      <c r="CJ786" s="1062"/>
      <c r="CK786" s="1062"/>
      <c r="CL786" s="1062"/>
      <c r="CM786" s="1062"/>
      <c r="CN786" s="1062"/>
      <c r="CO786" s="1062"/>
      <c r="CP786" s="1062"/>
      <c r="CQ786" s="1062"/>
      <c r="CR786" s="1062"/>
      <c r="CS786" s="1062"/>
      <c r="CT786" s="1062"/>
      <c r="CU786" s="1062"/>
      <c r="CV786" s="1062"/>
      <c r="CW786" s="1062"/>
      <c r="CX786" s="1062"/>
      <c r="CY786" s="1062"/>
      <c r="CZ786" s="1062"/>
      <c r="DA786" s="1062"/>
      <c r="DB786" s="1062"/>
      <c r="DC786" s="1062"/>
      <c r="DD786" s="1062"/>
      <c r="DE786" s="1062"/>
      <c r="DF786" s="1062"/>
      <c r="DG786" s="1062"/>
      <c r="DH786" s="1062"/>
      <c r="DI786" s="1062"/>
      <c r="DJ786" s="1062"/>
      <c r="DK786" s="1062"/>
      <c r="DL786" s="1062"/>
      <c r="DM786" s="1062"/>
      <c r="DN786" s="1062"/>
      <c r="DO786" s="1062"/>
      <c r="DP786" s="1062"/>
      <c r="DQ786" s="1062"/>
      <c r="DR786" s="1062"/>
      <c r="DS786" s="1062"/>
      <c r="DT786" s="1062"/>
      <c r="DU786" s="1062"/>
      <c r="DV786" s="1062"/>
      <c r="DW786" s="1062"/>
      <c r="DX786" s="1062"/>
      <c r="DY786" s="1062"/>
      <c r="DZ786" s="1062"/>
      <c r="EA786" s="1062"/>
      <c r="EB786" s="1062"/>
      <c r="EC786" s="1062"/>
      <c r="ED786" s="1062"/>
      <c r="EE786" s="1062"/>
      <c r="EF786" s="1062"/>
      <c r="EG786" s="1062"/>
      <c r="EH786" s="1062"/>
      <c r="EI786" s="1062"/>
      <c r="EJ786" s="1062"/>
      <c r="EK786" s="1062"/>
      <c r="EL786" s="1062"/>
      <c r="EM786" s="1062"/>
      <c r="EN786" s="645"/>
      <c r="EO786" s="645"/>
    </row>
    <row r="787" spans="3:145" ht="34.5" customHeight="1">
      <c r="C787" s="614" t="s">
        <v>65</v>
      </c>
      <c r="D787" s="614"/>
      <c r="E787" s="614"/>
      <c r="F787" s="614"/>
      <c r="G787" s="614"/>
      <c r="H787" s="614"/>
      <c r="I787" s="614"/>
      <c r="J787" s="614"/>
      <c r="K787" s="614"/>
      <c r="L787" s="614"/>
      <c r="M787" s="614"/>
      <c r="N787" s="614"/>
      <c r="O787" s="614"/>
      <c r="P787" s="614"/>
      <c r="Q787" s="614"/>
      <c r="R787" s="614"/>
      <c r="S787" s="614"/>
      <c r="T787" s="614"/>
      <c r="U787" s="655"/>
      <c r="V787" s="1077"/>
      <c r="W787" s="1077"/>
      <c r="X787" s="1077"/>
      <c r="Y787" s="1077"/>
      <c r="Z787" s="1077"/>
      <c r="AA787" s="1077"/>
      <c r="AB787" s="1077"/>
      <c r="AC787" s="1077"/>
      <c r="AD787" s="1077"/>
      <c r="AE787" s="1077"/>
      <c r="AF787" s="1077"/>
      <c r="AG787" s="1077"/>
      <c r="AH787" s="1077"/>
      <c r="AI787" s="1077"/>
      <c r="AJ787" s="1077"/>
      <c r="AK787" s="1077"/>
      <c r="AL787" s="1077"/>
      <c r="AM787" s="1077"/>
      <c r="AN787" s="1077"/>
      <c r="AO787" s="1077"/>
      <c r="AP787" s="1077"/>
      <c r="AQ787" s="1077"/>
      <c r="AR787" s="1077"/>
      <c r="AS787" s="1077"/>
      <c r="AT787" s="1077"/>
      <c r="AU787" s="1077"/>
      <c r="AV787" s="1077"/>
      <c r="AW787" s="1077"/>
      <c r="AX787" s="1077"/>
      <c r="AY787" s="1077"/>
      <c r="AZ787" s="1077"/>
      <c r="BA787" s="1077"/>
      <c r="BB787" s="1077"/>
      <c r="BC787" s="1077"/>
      <c r="BD787" s="1077"/>
      <c r="BE787" s="1077"/>
      <c r="BF787" s="1077"/>
      <c r="BG787" s="1077"/>
      <c r="BH787" s="1077"/>
      <c r="BI787" s="1077"/>
      <c r="BJ787" s="1077"/>
      <c r="BK787" s="1077"/>
      <c r="BL787" s="1077"/>
      <c r="BM787" s="1077"/>
      <c r="BN787" s="1077"/>
      <c r="BO787" s="1077"/>
      <c r="BP787" s="1077"/>
      <c r="BQ787" s="1077"/>
      <c r="BR787" s="1077"/>
      <c r="BS787" s="1077"/>
      <c r="BT787" s="1077"/>
      <c r="BU787" s="1077"/>
      <c r="BV787" s="1077"/>
      <c r="BW787" s="1077"/>
      <c r="BX787" s="1077"/>
      <c r="BY787" s="1077"/>
      <c r="BZ787" s="1077"/>
      <c r="CA787" s="1077"/>
      <c r="CB787" s="1077"/>
      <c r="CC787" s="1077"/>
      <c r="CD787" s="1077"/>
      <c r="CE787" s="1077"/>
      <c r="CF787" s="1077"/>
      <c r="CG787" s="1077"/>
      <c r="CH787" s="1077"/>
      <c r="CI787" s="1077"/>
      <c r="CJ787" s="1077"/>
      <c r="CK787" s="1077"/>
      <c r="CL787" s="1077"/>
      <c r="CM787" s="1077"/>
      <c r="CN787" s="1077"/>
      <c r="CO787" s="1077"/>
      <c r="CP787" s="1077"/>
      <c r="CQ787" s="1077"/>
      <c r="CR787" s="1077"/>
      <c r="CS787" s="1077"/>
      <c r="CT787" s="1077"/>
      <c r="CU787" s="1077"/>
      <c r="CV787" s="1077"/>
      <c r="CW787" s="1077"/>
      <c r="CX787" s="1077"/>
      <c r="CY787" s="1077"/>
      <c r="CZ787" s="1077"/>
      <c r="DA787" s="1077"/>
      <c r="DB787" s="1077"/>
      <c r="DC787" s="1077"/>
      <c r="DD787" s="1077"/>
      <c r="DE787" s="1077"/>
      <c r="DF787" s="1077"/>
      <c r="DG787" s="1077"/>
      <c r="DH787" s="1077"/>
      <c r="DI787" s="1077"/>
      <c r="DJ787" s="1077"/>
      <c r="DK787" s="1077"/>
      <c r="DL787" s="1077"/>
      <c r="DM787" s="1077"/>
      <c r="DN787" s="1077"/>
      <c r="DO787" s="1077"/>
      <c r="DP787" s="1077"/>
      <c r="DQ787" s="1077"/>
      <c r="DR787" s="1077"/>
      <c r="DS787" s="1077"/>
      <c r="DT787" s="1077"/>
      <c r="DU787" s="1077"/>
      <c r="DV787" s="1077"/>
      <c r="DW787" s="1077"/>
      <c r="DX787" s="1077"/>
      <c r="DY787" s="1077"/>
      <c r="DZ787" s="1077"/>
      <c r="EA787" s="1077"/>
      <c r="EB787" s="1077"/>
      <c r="EC787" s="1077"/>
      <c r="ED787" s="1077"/>
      <c r="EE787" s="1077"/>
      <c r="EF787" s="1077"/>
      <c r="EG787" s="1077"/>
      <c r="EH787" s="1077"/>
      <c r="EI787" s="1077"/>
      <c r="EJ787" s="1077"/>
      <c r="EK787" s="1077"/>
      <c r="EL787" s="1077"/>
      <c r="EM787" s="1077"/>
      <c r="EN787" s="645"/>
      <c r="EO787" s="645"/>
    </row>
    <row r="788" spans="3:145" ht="12" customHeight="1">
      <c r="C788" s="1078" t="s">
        <v>685</v>
      </c>
      <c r="D788" s="1073"/>
      <c r="E788" s="1073"/>
      <c r="F788" s="1073"/>
      <c r="G788" s="1074"/>
      <c r="H788" s="1073"/>
      <c r="I788" s="1074"/>
      <c r="J788" s="1073"/>
      <c r="K788" s="1073"/>
      <c r="L788" s="1073"/>
      <c r="M788" s="1073"/>
      <c r="N788" s="1073"/>
      <c r="O788" s="1075"/>
      <c r="P788" s="1076"/>
      <c r="Q788" s="1075"/>
      <c r="R788" s="1073"/>
      <c r="S788" s="1075"/>
      <c r="T788" s="1073"/>
      <c r="U788" s="655"/>
      <c r="V788" s="1077"/>
      <c r="W788" s="1077"/>
      <c r="X788" s="1077"/>
      <c r="Y788" s="1077"/>
      <c r="Z788" s="1077"/>
      <c r="AA788" s="1077"/>
      <c r="AB788" s="1077"/>
      <c r="AC788" s="1077"/>
      <c r="AD788" s="1077"/>
      <c r="AE788" s="1077"/>
      <c r="AF788" s="1077"/>
      <c r="AG788" s="1077"/>
      <c r="AH788" s="1077"/>
      <c r="AI788" s="1077"/>
      <c r="AJ788" s="1077"/>
      <c r="AK788" s="1077"/>
      <c r="AL788" s="1077"/>
      <c r="AM788" s="1077"/>
      <c r="AN788" s="1077"/>
      <c r="AO788" s="1077"/>
      <c r="AP788" s="1077"/>
      <c r="AQ788" s="1077"/>
      <c r="AR788" s="1077"/>
      <c r="AS788" s="1077"/>
      <c r="AT788" s="1077"/>
      <c r="AU788" s="1077"/>
      <c r="AV788" s="1077"/>
      <c r="AW788" s="1077"/>
      <c r="AX788" s="1077"/>
      <c r="AY788" s="1077"/>
      <c r="AZ788" s="1077"/>
      <c r="BA788" s="1077"/>
      <c r="BB788" s="1077"/>
      <c r="BC788" s="1077"/>
      <c r="BD788" s="1077"/>
      <c r="BE788" s="1077"/>
      <c r="BF788" s="1077"/>
      <c r="BG788" s="1077"/>
      <c r="BH788" s="1077"/>
      <c r="BI788" s="1077"/>
      <c r="BJ788" s="1077"/>
      <c r="BK788" s="1077"/>
      <c r="BL788" s="1077"/>
      <c r="BM788" s="1077"/>
      <c r="BN788" s="1077"/>
      <c r="BO788" s="1077"/>
      <c r="BP788" s="1077"/>
      <c r="BQ788" s="1077"/>
      <c r="BR788" s="1077"/>
      <c r="BS788" s="1077"/>
      <c r="BT788" s="1077"/>
      <c r="BU788" s="1077"/>
      <c r="BV788" s="1077"/>
      <c r="BW788" s="1077"/>
      <c r="BX788" s="1077"/>
      <c r="BY788" s="1077"/>
      <c r="BZ788" s="1077"/>
      <c r="CA788" s="1077"/>
      <c r="CB788" s="1077"/>
      <c r="CC788" s="1077"/>
      <c r="CD788" s="1077"/>
      <c r="CE788" s="1077"/>
      <c r="CF788" s="1077"/>
      <c r="CG788" s="1077"/>
      <c r="CH788" s="1077"/>
      <c r="CI788" s="1077"/>
      <c r="CJ788" s="1077"/>
      <c r="CK788" s="1077"/>
      <c r="CL788" s="1077"/>
      <c r="CM788" s="1077"/>
      <c r="CN788" s="1077"/>
      <c r="CO788" s="1077"/>
      <c r="CP788" s="1077"/>
      <c r="CQ788" s="1077"/>
      <c r="CR788" s="1077"/>
      <c r="CS788" s="1077"/>
      <c r="CT788" s="1077"/>
      <c r="CU788" s="1077"/>
      <c r="CV788" s="1077"/>
      <c r="CW788" s="1077"/>
      <c r="CX788" s="1077"/>
      <c r="CY788" s="1077"/>
      <c r="CZ788" s="1077"/>
      <c r="DA788" s="1077"/>
      <c r="DB788" s="1077"/>
      <c r="DC788" s="1077"/>
      <c r="DD788" s="1077"/>
      <c r="DE788" s="1077"/>
      <c r="DF788" s="1077"/>
      <c r="DG788" s="1077"/>
      <c r="DH788" s="1077"/>
      <c r="DI788" s="1077"/>
      <c r="DJ788" s="1077"/>
      <c r="DK788" s="1077"/>
      <c r="DL788" s="1077"/>
      <c r="DM788" s="1077"/>
      <c r="DN788" s="1077"/>
      <c r="DO788" s="1077"/>
      <c r="DP788" s="1077"/>
      <c r="DQ788" s="1077"/>
      <c r="DR788" s="1077"/>
      <c r="DS788" s="1077"/>
      <c r="DT788" s="1077"/>
      <c r="DU788" s="1077"/>
      <c r="DV788" s="1077"/>
      <c r="DW788" s="1077"/>
      <c r="DX788" s="1077"/>
      <c r="DY788" s="1077"/>
      <c r="DZ788" s="1077"/>
      <c r="EA788" s="1077"/>
      <c r="EB788" s="1077"/>
      <c r="EC788" s="1077"/>
      <c r="ED788" s="1077"/>
      <c r="EE788" s="1077"/>
      <c r="EF788" s="1077"/>
      <c r="EG788" s="1077"/>
      <c r="EH788" s="1077"/>
      <c r="EI788" s="1077"/>
      <c r="EJ788" s="1077"/>
      <c r="EK788" s="1077"/>
      <c r="EL788" s="1077"/>
      <c r="EM788" s="1077"/>
      <c r="EN788" s="645"/>
      <c r="EO788" s="645"/>
    </row>
    <row r="789" spans="3:145" ht="12" customHeight="1">
      <c r="C789" s="1079" t="s">
        <v>182</v>
      </c>
      <c r="D789" s="1080" t="s">
        <v>183</v>
      </c>
      <c r="E789" s="1080"/>
      <c r="F789" s="1080"/>
      <c r="G789" s="1080"/>
      <c r="H789" s="1080"/>
      <c r="I789" s="1080"/>
      <c r="J789" s="1080"/>
      <c r="K789" s="1080"/>
      <c r="L789" s="1080"/>
      <c r="M789" s="1080"/>
      <c r="N789" s="1073"/>
      <c r="O789" s="1075"/>
      <c r="P789" s="1076"/>
      <c r="Q789" s="1075"/>
      <c r="R789" s="1073"/>
      <c r="S789" s="1075"/>
      <c r="T789" s="1073"/>
      <c r="U789" s="655"/>
      <c r="V789" s="1077"/>
      <c r="W789" s="1077"/>
      <c r="X789" s="1077"/>
      <c r="Y789" s="1077"/>
      <c r="Z789" s="1077"/>
      <c r="AA789" s="1077"/>
      <c r="AB789" s="1077"/>
      <c r="AC789" s="1077"/>
      <c r="AD789" s="1077"/>
      <c r="AE789" s="1077"/>
      <c r="AF789" s="1077"/>
      <c r="AG789" s="1077"/>
      <c r="AH789" s="1077"/>
      <c r="AI789" s="1077"/>
      <c r="AJ789" s="1077"/>
      <c r="AK789" s="1077"/>
      <c r="AL789" s="1077"/>
      <c r="AM789" s="1077"/>
      <c r="AN789" s="1077"/>
      <c r="AO789" s="1077"/>
      <c r="AP789" s="1077"/>
      <c r="AQ789" s="1077"/>
      <c r="AR789" s="1077"/>
      <c r="AS789" s="1077"/>
      <c r="AT789" s="1077"/>
      <c r="AU789" s="1077"/>
      <c r="AV789" s="1077"/>
      <c r="AW789" s="1077"/>
      <c r="AX789" s="1077"/>
      <c r="AY789" s="1077"/>
      <c r="AZ789" s="1077"/>
      <c r="BA789" s="1077"/>
      <c r="BB789" s="1077"/>
      <c r="BC789" s="1077"/>
      <c r="BD789" s="1077"/>
      <c r="BE789" s="1077"/>
      <c r="BF789" s="1077"/>
      <c r="BG789" s="1077"/>
      <c r="BH789" s="1077"/>
      <c r="BI789" s="1077"/>
      <c r="BJ789" s="1077"/>
      <c r="BK789" s="1077"/>
      <c r="BL789" s="1077"/>
      <c r="BM789" s="1077"/>
      <c r="BN789" s="1077"/>
      <c r="BO789" s="1077"/>
      <c r="BP789" s="1077"/>
      <c r="BQ789" s="1077"/>
      <c r="BR789" s="1077"/>
      <c r="BS789" s="1077"/>
      <c r="BT789" s="1077"/>
      <c r="BU789" s="1077"/>
      <c r="BV789" s="1077"/>
      <c r="BW789" s="1077"/>
      <c r="BX789" s="1077"/>
      <c r="BY789" s="1077"/>
      <c r="BZ789" s="1077"/>
      <c r="CA789" s="1077"/>
      <c r="CB789" s="1077"/>
      <c r="CC789" s="1077"/>
      <c r="CD789" s="1077"/>
      <c r="CE789" s="1077"/>
      <c r="CF789" s="1077"/>
      <c r="CG789" s="1077"/>
      <c r="CH789" s="1077"/>
      <c r="CI789" s="1077"/>
      <c r="CJ789" s="1077"/>
      <c r="CK789" s="1077"/>
      <c r="CL789" s="1077"/>
      <c r="CM789" s="1077"/>
      <c r="CN789" s="1077"/>
      <c r="CO789" s="1077"/>
      <c r="CP789" s="1077"/>
      <c r="CQ789" s="1077"/>
      <c r="CR789" s="1077"/>
      <c r="CS789" s="1077"/>
      <c r="CT789" s="1077"/>
      <c r="CU789" s="1077"/>
      <c r="CV789" s="1077"/>
      <c r="CW789" s="1077"/>
      <c r="CX789" s="1077"/>
      <c r="CY789" s="1077"/>
      <c r="CZ789" s="1077"/>
      <c r="DA789" s="1077"/>
      <c r="DB789" s="1077"/>
      <c r="DC789" s="1077"/>
      <c r="DD789" s="1077"/>
      <c r="DE789" s="1077"/>
      <c r="DF789" s="1077"/>
      <c r="DG789" s="1077"/>
      <c r="DH789" s="1077"/>
      <c r="DI789" s="1077"/>
      <c r="DJ789" s="1077"/>
      <c r="DK789" s="1077"/>
      <c r="DL789" s="1077"/>
      <c r="DM789" s="1077"/>
      <c r="DN789" s="1077"/>
      <c r="DO789" s="1077"/>
      <c r="DP789" s="1077"/>
      <c r="DQ789" s="1077"/>
      <c r="DR789" s="1077"/>
      <c r="DS789" s="1077"/>
      <c r="DT789" s="1077"/>
      <c r="DU789" s="1077"/>
      <c r="DV789" s="1077"/>
      <c r="DW789" s="1077"/>
      <c r="DX789" s="1077"/>
      <c r="DY789" s="1077"/>
      <c r="DZ789" s="1077"/>
      <c r="EA789" s="1077"/>
      <c r="EB789" s="1077"/>
      <c r="EC789" s="1077"/>
      <c r="ED789" s="1077"/>
      <c r="EE789" s="1077"/>
      <c r="EF789" s="1077"/>
      <c r="EG789" s="1077"/>
      <c r="EH789" s="1077"/>
      <c r="EI789" s="1077"/>
      <c r="EJ789" s="1077"/>
      <c r="EK789" s="1077"/>
      <c r="EL789" s="1077"/>
      <c r="EM789" s="1077"/>
      <c r="EN789" s="645"/>
      <c r="EO789" s="645"/>
    </row>
    <row r="790" spans="3:145" ht="12" customHeight="1">
      <c r="C790" s="1081"/>
      <c r="D790" s="1082" t="s">
        <v>184</v>
      </c>
      <c r="E790" s="1082"/>
      <c r="F790" s="1082"/>
      <c r="G790" s="1082"/>
      <c r="H790" s="1082"/>
      <c r="I790" s="1082"/>
      <c r="J790" s="1082"/>
      <c r="K790" s="1082"/>
      <c r="L790" s="1082"/>
      <c r="M790" s="1082"/>
      <c r="N790" s="1073"/>
      <c r="O790" s="1075"/>
      <c r="P790" s="1076"/>
      <c r="Q790" s="1075"/>
      <c r="R790" s="1073"/>
      <c r="S790" s="1075"/>
      <c r="T790" s="1073"/>
      <c r="U790" s="655"/>
      <c r="V790" s="1077"/>
      <c r="W790" s="1077"/>
      <c r="X790" s="1077"/>
      <c r="Y790" s="1077"/>
      <c r="Z790" s="1077"/>
      <c r="AA790" s="1077"/>
      <c r="AB790" s="1077"/>
      <c r="AC790" s="1077"/>
      <c r="AD790" s="1077"/>
      <c r="AE790" s="1077"/>
      <c r="AF790" s="1077"/>
      <c r="AG790" s="1077"/>
      <c r="AH790" s="1077"/>
      <c r="AI790" s="1077"/>
      <c r="AJ790" s="1077"/>
      <c r="AK790" s="1077"/>
      <c r="AL790" s="1077"/>
      <c r="AM790" s="1077"/>
      <c r="AN790" s="1077"/>
      <c r="AO790" s="1077"/>
      <c r="AP790" s="1077"/>
      <c r="AQ790" s="1077"/>
      <c r="AR790" s="1077"/>
      <c r="AS790" s="1077"/>
      <c r="AT790" s="1077"/>
      <c r="AU790" s="1077"/>
      <c r="AV790" s="1077"/>
      <c r="AW790" s="1077"/>
      <c r="AX790" s="1077"/>
      <c r="AY790" s="1077"/>
      <c r="AZ790" s="1077"/>
      <c r="BA790" s="1077"/>
      <c r="BB790" s="1077"/>
      <c r="BC790" s="1077"/>
      <c r="BD790" s="1077"/>
      <c r="BE790" s="1077"/>
      <c r="BF790" s="1077"/>
      <c r="BG790" s="1077"/>
      <c r="BH790" s="1077"/>
      <c r="BI790" s="1077"/>
      <c r="BJ790" s="1077"/>
      <c r="BK790" s="1077"/>
      <c r="BL790" s="1077"/>
      <c r="BM790" s="1077"/>
      <c r="BN790" s="1077"/>
      <c r="BO790" s="1077"/>
      <c r="BP790" s="1077"/>
      <c r="BQ790" s="1077"/>
      <c r="BR790" s="1077"/>
      <c r="BS790" s="1077"/>
      <c r="BT790" s="1077"/>
      <c r="BU790" s="1077"/>
      <c r="BV790" s="1077"/>
      <c r="BW790" s="1077"/>
      <c r="BX790" s="1077"/>
      <c r="BY790" s="1077"/>
      <c r="BZ790" s="1077"/>
      <c r="CA790" s="1077"/>
      <c r="CB790" s="1077"/>
      <c r="CC790" s="1077"/>
      <c r="CD790" s="1077"/>
      <c r="CE790" s="1077"/>
      <c r="CF790" s="1077"/>
      <c r="CG790" s="1077"/>
      <c r="CH790" s="1077"/>
      <c r="CI790" s="1077"/>
      <c r="CJ790" s="1077"/>
      <c r="CK790" s="1077"/>
      <c r="CL790" s="1077"/>
      <c r="CM790" s="1077"/>
      <c r="CN790" s="1077"/>
      <c r="CO790" s="1077"/>
      <c r="CP790" s="1077"/>
      <c r="CQ790" s="1077"/>
      <c r="CR790" s="1077"/>
      <c r="CS790" s="1077"/>
      <c r="CT790" s="1077"/>
      <c r="CU790" s="1077"/>
      <c r="CV790" s="1077"/>
      <c r="CW790" s="1077"/>
      <c r="CX790" s="1077"/>
      <c r="CY790" s="1077"/>
      <c r="CZ790" s="1077"/>
      <c r="DA790" s="1077"/>
      <c r="DB790" s="1077"/>
      <c r="DC790" s="1077"/>
      <c r="DD790" s="1077"/>
      <c r="DE790" s="1077"/>
      <c r="DF790" s="1077"/>
      <c r="DG790" s="1077"/>
      <c r="DH790" s="1077"/>
      <c r="DI790" s="1077"/>
      <c r="DJ790" s="1077"/>
      <c r="DK790" s="1077"/>
      <c r="DL790" s="1077"/>
      <c r="DM790" s="1077"/>
      <c r="DN790" s="1077"/>
      <c r="DO790" s="1077"/>
      <c r="DP790" s="1077"/>
      <c r="DQ790" s="1077"/>
      <c r="DR790" s="1077"/>
      <c r="DS790" s="1077"/>
      <c r="DT790" s="1077"/>
      <c r="DU790" s="1077"/>
      <c r="DV790" s="1077"/>
      <c r="DW790" s="1077"/>
      <c r="DX790" s="1077"/>
      <c r="DY790" s="1077"/>
      <c r="DZ790" s="1077"/>
      <c r="EA790" s="1077"/>
      <c r="EB790" s="1077"/>
      <c r="EC790" s="1077"/>
      <c r="ED790" s="1077"/>
      <c r="EE790" s="1077"/>
      <c r="EF790" s="1077"/>
      <c r="EG790" s="1077"/>
      <c r="EH790" s="1077"/>
      <c r="EI790" s="1077"/>
      <c r="EJ790" s="1077"/>
      <c r="EK790" s="1077"/>
      <c r="EL790" s="1077"/>
      <c r="EM790" s="1077"/>
      <c r="EN790" s="645"/>
      <c r="EO790" s="645"/>
    </row>
    <row r="791" spans="3:145" ht="21.75" customHeight="1">
      <c r="C791" s="1083" t="s">
        <v>444</v>
      </c>
      <c r="D791" s="1084"/>
      <c r="E791" s="1085" t="s">
        <v>165</v>
      </c>
      <c r="F791" s="1086"/>
      <c r="G791" s="1086"/>
      <c r="H791" s="1086"/>
      <c r="I791" s="1086"/>
      <c r="J791" s="1086"/>
      <c r="K791" s="1086"/>
      <c r="L791" s="1086"/>
      <c r="M791" s="1086"/>
      <c r="N791" s="1073"/>
      <c r="O791" s="1075"/>
      <c r="P791" s="1076"/>
      <c r="Q791" s="1075"/>
      <c r="R791" s="1073"/>
      <c r="S791" s="1075"/>
      <c r="T791" s="1073"/>
      <c r="U791" s="655"/>
      <c r="V791" s="1077"/>
      <c r="W791" s="1077"/>
      <c r="X791" s="1077"/>
      <c r="Y791" s="1077"/>
      <c r="Z791" s="1077"/>
      <c r="AA791" s="1077"/>
      <c r="AB791" s="1077"/>
      <c r="AC791" s="1077"/>
      <c r="AD791" s="1077"/>
      <c r="AE791" s="1077"/>
      <c r="AF791" s="1077"/>
      <c r="AG791" s="1077"/>
      <c r="AH791" s="1077"/>
      <c r="AI791" s="1077"/>
      <c r="AJ791" s="1077"/>
      <c r="AK791" s="1077"/>
      <c r="AL791" s="1077"/>
      <c r="AM791" s="1077"/>
      <c r="AN791" s="1077"/>
      <c r="AO791" s="1077"/>
      <c r="AP791" s="1077"/>
      <c r="AQ791" s="1077"/>
      <c r="AR791" s="1077"/>
      <c r="AS791" s="1077"/>
      <c r="AT791" s="1077"/>
      <c r="AU791" s="1077"/>
      <c r="AV791" s="1077"/>
      <c r="AW791" s="1077"/>
      <c r="AX791" s="1077"/>
      <c r="AY791" s="1077"/>
      <c r="AZ791" s="1077"/>
      <c r="BA791" s="1077"/>
      <c r="BB791" s="1077"/>
      <c r="BC791" s="1077"/>
      <c r="BD791" s="1077"/>
      <c r="BE791" s="1077"/>
      <c r="BF791" s="1077"/>
      <c r="BG791" s="1077"/>
      <c r="BH791" s="1077"/>
      <c r="BI791" s="1077"/>
      <c r="BJ791" s="1077"/>
      <c r="BK791" s="1077"/>
      <c r="BL791" s="1077"/>
      <c r="BM791" s="1077"/>
      <c r="BN791" s="1077"/>
      <c r="BO791" s="1077"/>
      <c r="BP791" s="1077"/>
      <c r="BQ791" s="1077"/>
      <c r="BR791" s="1077"/>
      <c r="BS791" s="1077"/>
      <c r="BT791" s="1077"/>
      <c r="BU791" s="1077"/>
      <c r="BV791" s="1077"/>
      <c r="BW791" s="1077"/>
      <c r="BX791" s="1077"/>
      <c r="BY791" s="1077"/>
      <c r="BZ791" s="1077"/>
      <c r="CA791" s="1077"/>
      <c r="CB791" s="1077"/>
      <c r="CC791" s="1077"/>
      <c r="CD791" s="1077"/>
      <c r="CE791" s="1077"/>
      <c r="CF791" s="1077"/>
      <c r="CG791" s="1077"/>
      <c r="CH791" s="1077"/>
      <c r="CI791" s="1077"/>
      <c r="CJ791" s="1077"/>
      <c r="CK791" s="1077"/>
      <c r="CL791" s="1077"/>
      <c r="CM791" s="1077"/>
      <c r="CN791" s="1077"/>
      <c r="CO791" s="1077"/>
      <c r="CP791" s="1077"/>
      <c r="CQ791" s="1077"/>
      <c r="CR791" s="1077"/>
      <c r="CS791" s="1077"/>
      <c r="CT791" s="1077"/>
      <c r="CU791" s="1077"/>
      <c r="CV791" s="1077"/>
      <c r="CW791" s="1077"/>
      <c r="CX791" s="1077"/>
      <c r="CY791" s="1077"/>
      <c r="CZ791" s="1077"/>
      <c r="DA791" s="1077"/>
      <c r="DB791" s="1077"/>
      <c r="DC791" s="1077"/>
      <c r="DD791" s="1077"/>
      <c r="DE791" s="1077"/>
      <c r="DF791" s="1077"/>
      <c r="DG791" s="1077"/>
      <c r="DH791" s="1077"/>
      <c r="DI791" s="1077"/>
      <c r="DJ791" s="1077"/>
      <c r="DK791" s="1077"/>
      <c r="DL791" s="1077"/>
      <c r="DM791" s="1077"/>
      <c r="DN791" s="1077"/>
      <c r="DO791" s="1077"/>
      <c r="DP791" s="1077"/>
      <c r="DQ791" s="1077"/>
      <c r="DR791" s="1077"/>
      <c r="DS791" s="1077"/>
      <c r="DT791" s="1077"/>
      <c r="DU791" s="1077"/>
      <c r="DV791" s="1077"/>
      <c r="DW791" s="1077"/>
      <c r="DX791" s="1077"/>
      <c r="DY791" s="1077"/>
      <c r="DZ791" s="1077"/>
      <c r="EA791" s="1077"/>
      <c r="EB791" s="1077"/>
      <c r="EC791" s="1077"/>
      <c r="ED791" s="1077"/>
      <c r="EE791" s="1077"/>
      <c r="EF791" s="1077"/>
      <c r="EG791" s="1077"/>
      <c r="EH791" s="1077"/>
      <c r="EI791" s="1077"/>
      <c r="EJ791" s="1077"/>
      <c r="EK791" s="1077"/>
      <c r="EL791" s="1077"/>
      <c r="EM791" s="1077"/>
      <c r="EN791" s="645"/>
      <c r="EO791" s="645"/>
    </row>
    <row r="792" spans="3:145" ht="12" customHeight="1">
      <c r="C792" s="1087" t="s">
        <v>442</v>
      </c>
      <c r="D792" s="1088"/>
      <c r="E792" s="1088"/>
      <c r="F792" s="1088"/>
      <c r="G792" s="1088"/>
      <c r="H792" s="1088"/>
      <c r="I792" s="1088"/>
      <c r="J792" s="1088"/>
      <c r="K792" s="1088"/>
      <c r="L792" s="1088"/>
      <c r="M792" s="1088"/>
      <c r="N792" s="1073"/>
      <c r="O792" s="1075"/>
      <c r="P792" s="1076"/>
      <c r="Q792" s="1075"/>
      <c r="R792" s="1073"/>
      <c r="S792" s="1075"/>
      <c r="T792" s="1073"/>
      <c r="U792" s="655"/>
      <c r="V792" s="1077"/>
      <c r="W792" s="1077"/>
      <c r="X792" s="1077"/>
      <c r="Y792" s="1077"/>
      <c r="Z792" s="1077"/>
      <c r="AA792" s="1077"/>
      <c r="AB792" s="1077"/>
      <c r="AC792" s="1077"/>
      <c r="AD792" s="1077"/>
      <c r="AE792" s="1077"/>
      <c r="AF792" s="1077"/>
      <c r="AG792" s="1077"/>
      <c r="AH792" s="1077"/>
      <c r="AI792" s="1077"/>
      <c r="AJ792" s="1077"/>
      <c r="AK792" s="1077"/>
      <c r="AL792" s="1077"/>
      <c r="AM792" s="1077"/>
      <c r="AN792" s="1077"/>
      <c r="AO792" s="1077"/>
      <c r="AP792" s="1077"/>
      <c r="AQ792" s="1077"/>
      <c r="AR792" s="1077"/>
      <c r="AS792" s="1077"/>
      <c r="AT792" s="1077"/>
      <c r="AU792" s="1077"/>
      <c r="AV792" s="1077"/>
      <c r="AW792" s="1077"/>
      <c r="AX792" s="1077"/>
      <c r="AY792" s="1077"/>
      <c r="AZ792" s="1077"/>
      <c r="BA792" s="1077"/>
      <c r="BB792" s="1077"/>
      <c r="BC792" s="1077"/>
      <c r="BD792" s="1077"/>
      <c r="BE792" s="1077"/>
      <c r="BF792" s="1077"/>
      <c r="BG792" s="1077"/>
      <c r="BH792" s="1077"/>
      <c r="BI792" s="1077"/>
      <c r="BJ792" s="1077"/>
      <c r="BK792" s="1077"/>
      <c r="BL792" s="1077"/>
      <c r="BM792" s="1077"/>
      <c r="BN792" s="1077"/>
      <c r="BO792" s="1077"/>
      <c r="BP792" s="1077"/>
      <c r="BQ792" s="1077"/>
      <c r="BR792" s="1077"/>
      <c r="BS792" s="1077"/>
      <c r="BT792" s="1077"/>
      <c r="BU792" s="1077"/>
      <c r="BV792" s="1077"/>
      <c r="BW792" s="1077"/>
      <c r="BX792" s="1077"/>
      <c r="BY792" s="1077"/>
      <c r="BZ792" s="1077"/>
      <c r="CA792" s="1077"/>
      <c r="CB792" s="1077"/>
      <c r="CC792" s="1077"/>
      <c r="CD792" s="1077"/>
      <c r="CE792" s="1077"/>
      <c r="CF792" s="1077"/>
      <c r="CG792" s="1077"/>
      <c r="CH792" s="1077"/>
      <c r="CI792" s="1077"/>
      <c r="CJ792" s="1077"/>
      <c r="CK792" s="1077"/>
      <c r="CL792" s="1077"/>
      <c r="CM792" s="1077"/>
      <c r="CN792" s="1077"/>
      <c r="CO792" s="1077"/>
      <c r="CP792" s="1077"/>
      <c r="CQ792" s="1077"/>
      <c r="CR792" s="1077"/>
      <c r="CS792" s="1077"/>
      <c r="CT792" s="1077"/>
      <c r="CU792" s="1077"/>
      <c r="CV792" s="1077"/>
      <c r="CW792" s="1077"/>
      <c r="CX792" s="1077"/>
      <c r="CY792" s="1077"/>
      <c r="CZ792" s="1077"/>
      <c r="DA792" s="1077"/>
      <c r="DB792" s="1077"/>
      <c r="DC792" s="1077"/>
      <c r="DD792" s="1077"/>
      <c r="DE792" s="1077"/>
      <c r="DF792" s="1077"/>
      <c r="DG792" s="1077"/>
      <c r="DH792" s="1077"/>
      <c r="DI792" s="1077"/>
      <c r="DJ792" s="1077"/>
      <c r="DK792" s="1077"/>
      <c r="DL792" s="1077"/>
      <c r="DM792" s="1077"/>
      <c r="DN792" s="1077"/>
      <c r="DO792" s="1077"/>
      <c r="DP792" s="1077"/>
      <c r="DQ792" s="1077"/>
      <c r="DR792" s="1077"/>
      <c r="DS792" s="1077"/>
      <c r="DT792" s="1077"/>
      <c r="DU792" s="1077"/>
      <c r="DV792" s="1077"/>
      <c r="DW792" s="1077"/>
      <c r="DX792" s="1077"/>
      <c r="DY792" s="1077"/>
      <c r="DZ792" s="1077"/>
      <c r="EA792" s="1077"/>
      <c r="EB792" s="1077"/>
      <c r="EC792" s="1077"/>
      <c r="ED792" s="1077"/>
      <c r="EE792" s="1077"/>
      <c r="EF792" s="1077"/>
      <c r="EG792" s="1077"/>
      <c r="EH792" s="1077"/>
      <c r="EI792" s="1077"/>
      <c r="EJ792" s="1077"/>
      <c r="EK792" s="1077"/>
      <c r="EL792" s="1077"/>
      <c r="EM792" s="1077"/>
      <c r="EN792" s="645"/>
      <c r="EO792" s="645"/>
    </row>
    <row r="793" spans="3:145" ht="21" customHeight="1">
      <c r="C793" s="1087" t="s">
        <v>684</v>
      </c>
      <c r="D793" s="1089" t="s">
        <v>186</v>
      </c>
      <c r="E793" s="1089"/>
      <c r="F793" s="1089"/>
      <c r="G793" s="1089"/>
      <c r="H793" s="1089"/>
      <c r="I793" s="1089"/>
      <c r="J793" s="1089"/>
      <c r="K793" s="1089"/>
      <c r="L793" s="1089"/>
      <c r="M793" s="1089"/>
      <c r="N793" s="1073"/>
      <c r="O793" s="1075"/>
      <c r="P793" s="1076"/>
      <c r="Q793" s="1075"/>
      <c r="R793" s="1073"/>
      <c r="S793" s="1075"/>
      <c r="T793" s="1073"/>
      <c r="U793" s="655"/>
      <c r="V793" s="1077"/>
      <c r="W793" s="1077"/>
      <c r="X793" s="1077"/>
      <c r="Y793" s="1077"/>
      <c r="Z793" s="1077"/>
      <c r="AA793" s="1077"/>
      <c r="AB793" s="1077"/>
      <c r="AC793" s="1077"/>
      <c r="AD793" s="1077"/>
      <c r="AE793" s="1077"/>
      <c r="AF793" s="1077"/>
      <c r="AG793" s="1077"/>
      <c r="AH793" s="1077"/>
      <c r="AI793" s="1077"/>
      <c r="AJ793" s="1077"/>
      <c r="AK793" s="1077"/>
      <c r="AL793" s="1077"/>
      <c r="AM793" s="1077"/>
      <c r="AN793" s="1077"/>
      <c r="AO793" s="1077"/>
      <c r="AP793" s="1077"/>
      <c r="AQ793" s="1077"/>
      <c r="AR793" s="1077"/>
      <c r="AS793" s="1077"/>
      <c r="AT793" s="1077"/>
      <c r="AU793" s="1077"/>
      <c r="AV793" s="1077"/>
      <c r="AW793" s="1077"/>
      <c r="AX793" s="1077"/>
      <c r="AY793" s="1077"/>
      <c r="AZ793" s="1077"/>
      <c r="BA793" s="1077"/>
      <c r="BB793" s="1077"/>
      <c r="BC793" s="1077"/>
      <c r="BD793" s="1077"/>
      <c r="BE793" s="1077"/>
      <c r="BF793" s="1077"/>
      <c r="BG793" s="1077"/>
      <c r="BH793" s="1077"/>
      <c r="BI793" s="1077"/>
      <c r="BJ793" s="1077"/>
      <c r="BK793" s="1077"/>
      <c r="BL793" s="1077"/>
      <c r="BM793" s="1077"/>
      <c r="BN793" s="1077"/>
      <c r="BO793" s="1077"/>
      <c r="BP793" s="1077"/>
      <c r="BQ793" s="1077"/>
      <c r="BR793" s="1077"/>
      <c r="BS793" s="1077"/>
      <c r="BT793" s="1077"/>
      <c r="BU793" s="1077"/>
      <c r="BV793" s="1077"/>
      <c r="BW793" s="1077"/>
      <c r="BX793" s="1077"/>
      <c r="BY793" s="1077"/>
      <c r="BZ793" s="1077"/>
      <c r="CA793" s="1077"/>
      <c r="CB793" s="1077"/>
      <c r="CC793" s="1077"/>
      <c r="CD793" s="1077"/>
      <c r="CE793" s="1077"/>
      <c r="CF793" s="1077"/>
      <c r="CG793" s="1077"/>
      <c r="CH793" s="1077"/>
      <c r="CI793" s="1077"/>
      <c r="CJ793" s="1077"/>
      <c r="CK793" s="1077"/>
      <c r="CL793" s="1077"/>
      <c r="CM793" s="1077"/>
      <c r="CN793" s="1077"/>
      <c r="CO793" s="1077"/>
      <c r="CP793" s="1077"/>
      <c r="CQ793" s="1077"/>
      <c r="CR793" s="1077"/>
      <c r="CS793" s="1077"/>
      <c r="CT793" s="1077"/>
      <c r="CU793" s="1077"/>
      <c r="CV793" s="1077"/>
      <c r="CW793" s="1077"/>
      <c r="CX793" s="1077"/>
      <c r="CY793" s="1077"/>
      <c r="CZ793" s="1077"/>
      <c r="DA793" s="1077"/>
      <c r="DB793" s="1077"/>
      <c r="DC793" s="1077"/>
      <c r="DD793" s="1077"/>
      <c r="DE793" s="1077"/>
      <c r="DF793" s="1077"/>
      <c r="DG793" s="1077"/>
      <c r="DH793" s="1077"/>
      <c r="DI793" s="1077"/>
      <c r="DJ793" s="1077"/>
      <c r="DK793" s="1077"/>
      <c r="DL793" s="1077"/>
      <c r="DM793" s="1077"/>
      <c r="DN793" s="1077"/>
      <c r="DO793" s="1077"/>
      <c r="DP793" s="1077"/>
      <c r="DQ793" s="1077"/>
      <c r="DR793" s="1077"/>
      <c r="DS793" s="1077"/>
      <c r="DT793" s="1077"/>
      <c r="DU793" s="1077"/>
      <c r="DV793" s="1077"/>
      <c r="DW793" s="1077"/>
      <c r="DX793" s="1077"/>
      <c r="DY793" s="1077"/>
      <c r="DZ793" s="1077"/>
      <c r="EA793" s="1077"/>
      <c r="EB793" s="1077"/>
      <c r="EC793" s="1077"/>
      <c r="ED793" s="1077"/>
      <c r="EE793" s="1077"/>
      <c r="EF793" s="1077"/>
      <c r="EG793" s="1077"/>
      <c r="EH793" s="1077"/>
      <c r="EI793" s="1077"/>
      <c r="EJ793" s="1077"/>
      <c r="EK793" s="1077"/>
      <c r="EL793" s="1077"/>
      <c r="EM793" s="1077"/>
      <c r="EN793" s="645"/>
      <c r="EO793" s="645"/>
    </row>
    <row r="794" spans="3:145" ht="12" customHeight="1">
      <c r="C794" s="1073"/>
      <c r="D794" s="1073"/>
      <c r="E794" s="1073"/>
      <c r="F794" s="1073"/>
      <c r="G794" s="1074"/>
      <c r="H794" s="1073"/>
      <c r="I794" s="1074"/>
      <c r="J794" s="1073"/>
      <c r="K794" s="1073"/>
      <c r="L794" s="1073"/>
      <c r="M794" s="1073"/>
      <c r="N794" s="1073"/>
      <c r="O794" s="1075"/>
      <c r="P794" s="1076"/>
      <c r="Q794" s="1075"/>
      <c r="R794" s="1073"/>
      <c r="S794" s="1075"/>
      <c r="T794" s="1073"/>
      <c r="U794" s="655"/>
      <c r="V794" s="1077"/>
      <c r="W794" s="1077"/>
      <c r="X794" s="1077"/>
      <c r="Y794" s="1077"/>
      <c r="Z794" s="1077"/>
      <c r="AA794" s="1077"/>
      <c r="AB794" s="1077"/>
      <c r="AC794" s="1077"/>
      <c r="AD794" s="1077"/>
      <c r="AE794" s="1077"/>
      <c r="AF794" s="1077"/>
      <c r="AG794" s="1077"/>
      <c r="AH794" s="1077"/>
      <c r="AI794" s="1077"/>
      <c r="AJ794" s="1077"/>
      <c r="AK794" s="1077"/>
      <c r="AL794" s="1077"/>
      <c r="AM794" s="1077"/>
      <c r="AN794" s="1077"/>
      <c r="AO794" s="1077"/>
      <c r="AP794" s="1077"/>
      <c r="AQ794" s="1077"/>
      <c r="AR794" s="1077"/>
      <c r="AS794" s="1077"/>
      <c r="AT794" s="1077"/>
      <c r="AU794" s="1077"/>
      <c r="AV794" s="1077"/>
      <c r="AW794" s="1077"/>
      <c r="AX794" s="1077"/>
      <c r="AY794" s="1077"/>
      <c r="AZ794" s="1077"/>
      <c r="BA794" s="1077"/>
      <c r="BB794" s="1077"/>
      <c r="BC794" s="1077"/>
      <c r="BD794" s="1077"/>
      <c r="BE794" s="1077"/>
      <c r="BF794" s="1077"/>
      <c r="BG794" s="1077"/>
      <c r="BH794" s="1077"/>
      <c r="BI794" s="1077"/>
      <c r="BJ794" s="1077"/>
      <c r="BK794" s="1077"/>
      <c r="BL794" s="1077"/>
      <c r="BM794" s="1077"/>
      <c r="BN794" s="1077"/>
      <c r="BO794" s="1077"/>
      <c r="BP794" s="1077"/>
      <c r="BQ794" s="1077"/>
      <c r="BR794" s="1077"/>
      <c r="BS794" s="1077"/>
      <c r="BT794" s="1077"/>
      <c r="BU794" s="1077"/>
      <c r="BV794" s="1077"/>
      <c r="BW794" s="1077"/>
      <c r="BX794" s="1077"/>
      <c r="BY794" s="1077"/>
      <c r="BZ794" s="1077"/>
      <c r="CA794" s="1077"/>
      <c r="CB794" s="1077"/>
      <c r="CC794" s="1077"/>
      <c r="CD794" s="1077"/>
      <c r="CE794" s="1077"/>
      <c r="CF794" s="1077"/>
      <c r="CG794" s="1077"/>
      <c r="CH794" s="1077"/>
      <c r="CI794" s="1077"/>
      <c r="CJ794" s="1077"/>
      <c r="CK794" s="1077"/>
      <c r="CL794" s="1077"/>
      <c r="CM794" s="1077"/>
      <c r="CN794" s="1077"/>
      <c r="CO794" s="1077"/>
      <c r="CP794" s="1077"/>
      <c r="CQ794" s="1077"/>
      <c r="CR794" s="1077"/>
      <c r="CS794" s="1077"/>
      <c r="CT794" s="1077"/>
      <c r="CU794" s="1077"/>
      <c r="CV794" s="1077"/>
      <c r="CW794" s="1077"/>
      <c r="CX794" s="1077"/>
      <c r="CY794" s="1077"/>
      <c r="CZ794" s="1077"/>
      <c r="DA794" s="1077"/>
      <c r="DB794" s="1077"/>
      <c r="DC794" s="1077"/>
      <c r="DD794" s="1077"/>
      <c r="DE794" s="1077"/>
      <c r="DF794" s="1077"/>
      <c r="DG794" s="1077"/>
      <c r="DH794" s="1077"/>
      <c r="DI794" s="1077"/>
      <c r="DJ794" s="1077"/>
      <c r="DK794" s="1077"/>
      <c r="DL794" s="1077"/>
      <c r="DM794" s="1077"/>
      <c r="DN794" s="1077"/>
      <c r="DO794" s="1077"/>
      <c r="DP794" s="1077"/>
      <c r="DQ794" s="1077"/>
      <c r="DR794" s="1077"/>
      <c r="DS794" s="1077"/>
      <c r="DT794" s="1077"/>
      <c r="DU794" s="1077"/>
      <c r="DV794" s="1077"/>
      <c r="DW794" s="1077"/>
      <c r="DX794" s="1077"/>
      <c r="DY794" s="1077"/>
      <c r="DZ794" s="1077"/>
      <c r="EA794" s="1077"/>
      <c r="EB794" s="1077"/>
      <c r="EC794" s="1077"/>
      <c r="ED794" s="1077"/>
      <c r="EE794" s="1077"/>
      <c r="EF794" s="1077"/>
      <c r="EG794" s="1077"/>
      <c r="EH794" s="1077"/>
      <c r="EI794" s="1077"/>
      <c r="EJ794" s="1077"/>
      <c r="EK794" s="1077"/>
      <c r="EL794" s="1077"/>
      <c r="EM794" s="1077"/>
      <c r="EN794" s="645"/>
      <c r="EO794" s="645"/>
    </row>
    <row r="795" spans="3:145" ht="12" customHeight="1">
      <c r="C795" s="1073"/>
      <c r="D795" s="1073"/>
      <c r="E795" s="1073"/>
      <c r="F795" s="1073"/>
      <c r="G795" s="1074"/>
      <c r="H795" s="1073"/>
      <c r="I795" s="1074"/>
      <c r="J795" s="1073"/>
      <c r="K795" s="1073"/>
      <c r="L795" s="1073"/>
      <c r="M795" s="1073"/>
      <c r="N795" s="1073"/>
      <c r="O795" s="1075"/>
      <c r="P795" s="1076"/>
      <c r="Q795" s="1075"/>
      <c r="R795" s="1073"/>
      <c r="S795" s="1075"/>
      <c r="T795" s="1073"/>
      <c r="U795" s="655"/>
      <c r="V795" s="1077"/>
      <c r="W795" s="1077"/>
      <c r="X795" s="1077"/>
      <c r="Y795" s="1077"/>
      <c r="Z795" s="1077"/>
      <c r="AA795" s="1077"/>
      <c r="AB795" s="1077"/>
      <c r="AC795" s="1077"/>
      <c r="AD795" s="1077"/>
      <c r="AE795" s="1077"/>
      <c r="AF795" s="1077"/>
      <c r="AG795" s="1077"/>
      <c r="AH795" s="1077"/>
      <c r="AI795" s="1077"/>
      <c r="AJ795" s="1077"/>
      <c r="AK795" s="1077"/>
      <c r="AL795" s="1077"/>
      <c r="AM795" s="1077"/>
      <c r="AN795" s="1077"/>
      <c r="AO795" s="1077"/>
      <c r="AP795" s="1077"/>
      <c r="AQ795" s="1077"/>
      <c r="AR795" s="1077"/>
      <c r="AS795" s="1077"/>
      <c r="AT795" s="1077"/>
      <c r="AU795" s="1077"/>
      <c r="AV795" s="1077"/>
      <c r="AW795" s="1077"/>
      <c r="AX795" s="1077"/>
      <c r="AY795" s="1077"/>
      <c r="AZ795" s="1077"/>
      <c r="BA795" s="1077"/>
      <c r="BB795" s="1077"/>
      <c r="BC795" s="1077"/>
      <c r="BD795" s="1077"/>
      <c r="BE795" s="1077"/>
      <c r="BF795" s="1077"/>
      <c r="BG795" s="1077"/>
      <c r="BH795" s="1077"/>
      <c r="BI795" s="1077"/>
      <c r="BJ795" s="1077"/>
      <c r="BK795" s="1077"/>
      <c r="BL795" s="1077"/>
      <c r="BM795" s="1077"/>
      <c r="BN795" s="1077"/>
      <c r="BO795" s="1077"/>
      <c r="BP795" s="1077"/>
      <c r="BQ795" s="1077"/>
      <c r="BR795" s="1077"/>
      <c r="BS795" s="1077"/>
      <c r="BT795" s="1077"/>
      <c r="BU795" s="1077"/>
      <c r="BV795" s="1077"/>
      <c r="BW795" s="1077"/>
      <c r="BX795" s="1077"/>
      <c r="BY795" s="1077"/>
      <c r="BZ795" s="1077"/>
      <c r="CA795" s="1077"/>
      <c r="CB795" s="1077"/>
      <c r="CC795" s="1077"/>
      <c r="CD795" s="1077"/>
      <c r="CE795" s="1077"/>
      <c r="CF795" s="1077"/>
      <c r="CG795" s="1077"/>
      <c r="CH795" s="1077"/>
      <c r="CI795" s="1077"/>
      <c r="CJ795" s="1077"/>
      <c r="CK795" s="1077"/>
      <c r="CL795" s="1077"/>
      <c r="CM795" s="1077"/>
      <c r="CN795" s="1077"/>
      <c r="CO795" s="1077"/>
      <c r="CP795" s="1077"/>
      <c r="CQ795" s="1077"/>
      <c r="CR795" s="1077"/>
      <c r="CS795" s="1077"/>
      <c r="CT795" s="1077"/>
      <c r="CU795" s="1077"/>
      <c r="CV795" s="1077"/>
      <c r="CW795" s="1077"/>
      <c r="CX795" s="1077"/>
      <c r="CY795" s="1077"/>
      <c r="CZ795" s="1077"/>
      <c r="DA795" s="1077"/>
      <c r="DB795" s="1077"/>
      <c r="DC795" s="1077"/>
      <c r="DD795" s="1077"/>
      <c r="DE795" s="1077"/>
      <c r="DF795" s="1077"/>
      <c r="DG795" s="1077"/>
      <c r="DH795" s="1077"/>
      <c r="DI795" s="1077"/>
      <c r="DJ795" s="1077"/>
      <c r="DK795" s="1077"/>
      <c r="DL795" s="1077"/>
      <c r="DM795" s="1077"/>
      <c r="DN795" s="1077"/>
      <c r="DO795" s="1077"/>
      <c r="DP795" s="1077"/>
      <c r="DQ795" s="1077"/>
      <c r="DR795" s="1077"/>
      <c r="DS795" s="1077"/>
      <c r="DT795" s="1077"/>
      <c r="DU795" s="1077"/>
      <c r="DV795" s="1077"/>
      <c r="DW795" s="1077"/>
      <c r="DX795" s="1077"/>
      <c r="DY795" s="1077"/>
      <c r="DZ795" s="1077"/>
      <c r="EA795" s="1077"/>
      <c r="EB795" s="1077"/>
      <c r="EC795" s="1077"/>
      <c r="ED795" s="1077"/>
      <c r="EE795" s="1077"/>
      <c r="EF795" s="1077"/>
      <c r="EG795" s="1077"/>
      <c r="EH795" s="1077"/>
      <c r="EI795" s="1077"/>
      <c r="EJ795" s="1077"/>
      <c r="EK795" s="1077"/>
      <c r="EL795" s="1077"/>
      <c r="EM795" s="1077"/>
      <c r="EN795" s="645"/>
      <c r="EO795" s="645"/>
    </row>
    <row r="796" spans="144:145" ht="0.75" customHeight="1" hidden="1">
      <c r="EN796" s="645"/>
      <c r="EO796" s="645"/>
    </row>
    <row r="797" ht="0.75" customHeight="1" hidden="1"/>
    <row r="798" ht="0.75" customHeight="1" hidden="1"/>
    <row r="799" ht="0.75" customHeight="1" hidden="1"/>
    <row r="800" ht="0.75" customHeight="1" hidden="1"/>
    <row r="801" ht="0.75" customHeight="1" hidden="1"/>
    <row r="802" ht="0.75" customHeight="1" hidden="1"/>
    <row r="803" ht="0.75" customHeight="1" hidden="1"/>
    <row r="804" ht="0.75" customHeight="1" hidden="1"/>
    <row r="805" ht="0.75" customHeight="1" hidden="1"/>
    <row r="806" ht="0.75" customHeight="1" hidden="1"/>
    <row r="807" ht="0.75" customHeight="1" hidden="1"/>
    <row r="808" ht="0.75" customHeight="1" hidden="1"/>
    <row r="809" ht="0.75" customHeight="1" hidden="1"/>
    <row r="810" ht="0.75" customHeight="1" hidden="1"/>
    <row r="811" ht="0.75" customHeight="1" hidden="1"/>
    <row r="812" ht="0.75" customHeight="1" hidden="1"/>
    <row r="813" ht="0.75" customHeight="1" hidden="1"/>
    <row r="814" ht="0.75" customHeight="1" hidden="1"/>
    <row r="815" ht="0.75" customHeight="1" hidden="1"/>
    <row r="816" ht="0.75" customHeight="1" hidden="1"/>
    <row r="817" ht="0.75" customHeight="1" hidden="1"/>
    <row r="818" ht="0.75" customHeight="1" hidden="1"/>
    <row r="819" ht="0.75" customHeight="1" hidden="1"/>
    <row r="820" ht="0.75" customHeight="1" hidden="1"/>
    <row r="821" ht="0.75" customHeight="1" hidden="1"/>
    <row r="822" ht="0.75" customHeight="1" hidden="1"/>
    <row r="823" ht="0.75" customHeight="1" hidden="1"/>
  </sheetData>
  <sheetProtection password="D64A" sheet="1" objects="1" scenarios="1"/>
  <mergeCells count="101">
    <mergeCell ref="C787:T787"/>
    <mergeCell ref="B650:B705"/>
    <mergeCell ref="B599:B647"/>
    <mergeCell ref="B455:B508"/>
    <mergeCell ref="B58:B80"/>
    <mergeCell ref="B85:B107"/>
    <mergeCell ref="B167:B190"/>
    <mergeCell ref="B196:B218"/>
    <mergeCell ref="B140:B163"/>
    <mergeCell ref="B112:B134"/>
    <mergeCell ref="B335:B451"/>
    <mergeCell ref="B23:C23"/>
    <mergeCell ref="D23:Q23"/>
    <mergeCell ref="E25:T25"/>
    <mergeCell ref="B25:D25"/>
    <mergeCell ref="B513:B566"/>
    <mergeCell ref="C513:C514"/>
    <mergeCell ref="B33:C33"/>
    <mergeCell ref="B225:B318"/>
    <mergeCell ref="B39:C39"/>
    <mergeCell ref="C786:T786"/>
    <mergeCell ref="B34:C34"/>
    <mergeCell ref="B35:C35"/>
    <mergeCell ref="B36:C36"/>
    <mergeCell ref="B38:C38"/>
    <mergeCell ref="B40:C40"/>
    <mergeCell ref="B41:C41"/>
    <mergeCell ref="B42:C42"/>
    <mergeCell ref="B43:C43"/>
    <mergeCell ref="B44:C44"/>
    <mergeCell ref="D17:I17"/>
    <mergeCell ref="D18:I18"/>
    <mergeCell ref="C773:J773"/>
    <mergeCell ref="C774:J774"/>
    <mergeCell ref="C328:K329"/>
    <mergeCell ref="C331:K332"/>
    <mergeCell ref="C333:K333"/>
    <mergeCell ref="B30:C30"/>
    <mergeCell ref="B31:C31"/>
    <mergeCell ref="B32:C32"/>
    <mergeCell ref="M41:T41"/>
    <mergeCell ref="M770:T770"/>
    <mergeCell ref="C602:K602"/>
    <mergeCell ref="M774:T774"/>
    <mergeCell ref="M741:M743"/>
    <mergeCell ref="M55:M56"/>
    <mergeCell ref="R18:T18"/>
    <mergeCell ref="C770:J770"/>
    <mergeCell ref="C772:J772"/>
    <mergeCell ref="M771:T771"/>
    <mergeCell ref="C771:J771"/>
    <mergeCell ref="D322:K322"/>
    <mergeCell ref="C749:K749"/>
    <mergeCell ref="C20:T20"/>
    <mergeCell ref="B22:C22"/>
    <mergeCell ref="C658:K658"/>
    <mergeCell ref="O7:Q7"/>
    <mergeCell ref="L11:P11"/>
    <mergeCell ref="L12:P12"/>
    <mergeCell ref="L13:P13"/>
    <mergeCell ref="C8:T8"/>
    <mergeCell ref="R12:T12"/>
    <mergeCell ref="R13:T13"/>
    <mergeCell ref="K10:T10"/>
    <mergeCell ref="C10:I10"/>
    <mergeCell ref="R11:T11"/>
    <mergeCell ref="F16:I16"/>
    <mergeCell ref="S28:U28"/>
    <mergeCell ref="D22:Q22"/>
    <mergeCell ref="S23:T23"/>
    <mergeCell ref="S22:T22"/>
    <mergeCell ref="L18:P18"/>
    <mergeCell ref="L16:P16"/>
    <mergeCell ref="R16:T16"/>
    <mergeCell ref="R17:T17"/>
    <mergeCell ref="L17:P17"/>
    <mergeCell ref="D13:I13"/>
    <mergeCell ref="R15:T15"/>
    <mergeCell ref="L15:P15"/>
    <mergeCell ref="D14:I14"/>
    <mergeCell ref="D15:I15"/>
    <mergeCell ref="F6:P6"/>
    <mergeCell ref="D789:M789"/>
    <mergeCell ref="G7:L7"/>
    <mergeCell ref="D223:K223"/>
    <mergeCell ref="M772:T772"/>
    <mergeCell ref="M773:T773"/>
    <mergeCell ref="L14:P14"/>
    <mergeCell ref="R14:T14"/>
    <mergeCell ref="D11:I11"/>
    <mergeCell ref="D12:I12"/>
    <mergeCell ref="B569:B595"/>
    <mergeCell ref="D790:M790"/>
    <mergeCell ref="D793:M793"/>
    <mergeCell ref="F791:M791"/>
    <mergeCell ref="D792:M792"/>
    <mergeCell ref="M775:T775"/>
    <mergeCell ref="C654:K655"/>
    <mergeCell ref="C605:K605"/>
    <mergeCell ref="C775:J775"/>
    <mergeCell ref="C766:T766"/>
  </mergeCells>
  <hyperlinks>
    <hyperlink ref="S28:U28" r:id="rId1" display="(innen letölthető) &lt;katt"/>
    <hyperlink ref="B30:C30" location="'calk-material'!A81" display="1 - 30"/>
    <hyperlink ref="B31:C31" location="'calk-material'!A107" display="31-60"/>
    <hyperlink ref="B32:C32" location="'calk-material'!A135" display="61-100"/>
    <hyperlink ref="B33:C33" location="'calk-material'!A163" display="101-130"/>
    <hyperlink ref="B34:C34" location="'calk-material'!A190" display="131-160"/>
    <hyperlink ref="B35:C35" location="'calk-material'!A218" display="161-200"/>
    <hyperlink ref="B36:C36" location="'calk-material'!A260" display="201-400"/>
    <hyperlink ref="B38:C38" location="'calk-material'!A360" display="401-700"/>
    <hyperlink ref="B40:C40" location="'calk-material'!A630" display="-ugrás le 11 &gt;"/>
    <hyperlink ref="B41:C41" location="'calk-material'!A685" display="-ugrás le 12 &gt;"/>
    <hyperlink ref="B42:C42" location="'calk-material'!A740" display="-ugrás le 13 &gt;"/>
    <hyperlink ref="B43:C43" location="'calk-material'!A755" display="-ugrás le 14 &gt;"/>
    <hyperlink ref="B44:C44" location="'calk-material'!A760" display="-ugrás le 15 &gt;"/>
    <hyperlink ref="S765" location="'calk-material'!A28" display="vissza-Tartalomjegyzék"/>
    <hyperlink ref="A747" location="'calk-material'!A28" display="vissza-Tartalomjegyzék"/>
    <hyperlink ref="A706" location="'calk-material'!A28" display="vissza-Tartalomjegyzék"/>
    <hyperlink ref="A726" location="'calk-material'!A28" display="vissza-Tartalomjegyzék"/>
    <hyperlink ref="A734" location="'calk-material'!A28" display="vissza-Tartalomjegyzék"/>
    <hyperlink ref="A689" location="'calk-material'!A28" display="vissza-Tartalomjegyzék"/>
    <hyperlink ref="A674" location="'calk-material'!A28" display="vissza-Tartalomjegyzék"/>
    <hyperlink ref="A648" location="'calk-material'!A28" display="vissza-Tartalomjegyzék"/>
    <hyperlink ref="A615" location="'calk-material'!A28" display="vissza-Tartalomjegyzék"/>
    <hyperlink ref="A626" location="'calk-material'!A28" display="vissza-Tartalomjegyzék"/>
    <hyperlink ref="A637" location="'calk-material'!A28" display="vissza-Tartalomjegyzék"/>
    <hyperlink ref="A598" location="'calk-material'!A28" display="vissza-Tartalomjegyzék"/>
    <hyperlink ref="A481" location="'calk-material'!A28" display="vissza-Tartalomjegyzék"/>
    <hyperlink ref="A452" location="'calk-material'!A28" display="vissza-Tartalomjegyzék"/>
    <hyperlink ref="A430" location="'calk-material'!A28" display="vissza-Tartalomjegyzék"/>
    <hyperlink ref="A404" location="'calk-material'!A28" display="vissza-Tartalomjegyzék"/>
    <hyperlink ref="A376" location="'calk-material'!A28" display="vissza-Tartalomjegyzék"/>
    <hyperlink ref="A348" location="'calk-material'!A28" display="vissza-Tartalomjegyzék"/>
    <hyperlink ref="A320" location="'calk-material'!A28" display="vissza-Tartalomjegyzék"/>
    <hyperlink ref="A295" location="'calk-material'!A28" display="vissza-Tartalomjegyzék"/>
    <hyperlink ref="A273" location="'calk-material'!A28" display="vissza-Tartalomjegyzék"/>
    <hyperlink ref="A249" location="'calk-material'!A28" display="vissza-Tartalomjegyzék"/>
    <hyperlink ref="A219" location="'calk-material'!A28" display="vissza-Tartalomjegyzék"/>
    <hyperlink ref="A191" location="'calk-material'!A28" display="vissza-Tartalomjegyzék"/>
    <hyperlink ref="A164" location="'calk-material'!A28" display="vissza-Tartalomjegyzék"/>
    <hyperlink ref="A136" location="'calk-material'!A28" display="vissza-Tartalomjegyzék"/>
    <hyperlink ref="A108" location="'calk-material'!A28" display="vissza-Tartalomjegyzék"/>
    <hyperlink ref="A82" location="'calk-material'!A28" display="vissza-Tartalomjegyzék"/>
    <hyperlink ref="A46" location="'calk-material'!A28" display="vissza-Tartalomjegyzék"/>
    <hyperlink ref="J28" location="'calk-material'!A770" display="le-össz-le"/>
    <hyperlink ref="E25" r:id="rId2" display="http://www.extramobilhazak.hu/valuta/valutaconverter.htm"/>
    <hyperlink ref="D25:T25" r:id="rId3" display="http://www.extramobilhazak.hu/valuta/valutaconverter.htm"/>
    <hyperlink ref="B39:C39" location="'calk-material'!A540" display="-ugrás le10 &gt;"/>
    <hyperlink ref="A539" location="'calk-material'!A28" display="vissza-Tartalomjegyzék"/>
    <hyperlink ref="A511" location="'calk-material'!A28" display="vissza-Tartalomjegyzék"/>
    <hyperlink ref="A455" location="'calk-material'!A28" display="vissza-Tartalomjegyzék"/>
    <hyperlink ref="A765" location="'calk-material'!A28" display="vissza-Tartalomjegyzék"/>
    <hyperlink ref="K765" location="'calk-material'!A1" display="fel-lapszél-fel"/>
    <hyperlink ref="A568" location="'calk-material'!A28" display="vissza-Tartalomjegyzék"/>
    <hyperlink ref="J46" location="'calk-material'!A770" display="le-össz-le"/>
    <hyperlink ref="J81" location="'calk-material'!A770" display="le-össz-le"/>
    <hyperlink ref="J82" location="'calk-material'!A770" display="le-össz-le"/>
    <hyperlink ref="J108" location="'calk-material'!A770" display="le-össz-le"/>
    <hyperlink ref="J136" location="'calk-material'!A770" display="le-össz-le"/>
    <hyperlink ref="J164" location="'calk-material'!A770" display="le-össz-le"/>
    <hyperlink ref="J191" location="'calk-material'!A770" display="le-össz-le"/>
    <hyperlink ref="J219" location="'calk-material'!A770" display="le-össz-le"/>
    <hyperlink ref="J249" location="'calk-material'!A770" display="le-össz-le"/>
    <hyperlink ref="J273" location="'calk-material'!A770" display="le-össz-le"/>
    <hyperlink ref="J295" location="'calk-material'!A770" display="le-össz-le"/>
    <hyperlink ref="J320" location="'calk-material'!A770" display="le-össz-le"/>
    <hyperlink ref="J334" location="'calk-material'!A770" display="le-össz-le"/>
    <hyperlink ref="J376" location="'calk-material'!A770" display="le-össz-le"/>
    <hyperlink ref="J348" location="'calk-material'!A770" display="le-össz-le"/>
    <hyperlink ref="J430" location="'calk-material'!A770" display="le-össz-le"/>
    <hyperlink ref="J404" location="'calk-material'!A770" display="le-össz-le"/>
    <hyperlink ref="J457" location="'calk-material'!A770" display="le-össz-le"/>
    <hyperlink ref="J452" location="'calk-material'!A770" display="le-össz-le"/>
    <hyperlink ref="J511" location="'calk-material'!A770" display="le-össz-le"/>
    <hyperlink ref="J481" location="'calk-material'!A770" display="le-össz-le"/>
    <hyperlink ref="J539" location="'calk-material'!A770" display="le-össz-le"/>
    <hyperlink ref="J568" location="'calk-material'!A770" display="le-össz-le"/>
    <hyperlink ref="J598" location="'calk-material'!A770" display="le-össz-le"/>
    <hyperlink ref="J648" location="'calk-material'!A770" display="le-össz-le"/>
    <hyperlink ref="J637" location="'calk-material'!A770" display="le-össz-le"/>
    <hyperlink ref="J626" location="'calk-material'!A770" display="le-össz-le"/>
    <hyperlink ref="J615" location="'calk-material'!A770" display="le-össz-le"/>
    <hyperlink ref="J689" location="'calk-material'!A770" display="le-össz-le"/>
    <hyperlink ref="J674" location="'calk-material'!A770" display="le-össz-le"/>
    <hyperlink ref="J663" location="'calk-material'!A770" display="le-össz-le"/>
    <hyperlink ref="J734" location="'calk-material'!A770" display="le-össz-le"/>
    <hyperlink ref="J726" location="'calk-material'!A770" display="le-össz-le"/>
    <hyperlink ref="J721" location="'calk-material'!A770" display="le-össz-le"/>
    <hyperlink ref="J715" location="'calk-material'!A770" display="le-össz-le"/>
    <hyperlink ref="J706" location="'calk-material'!A770" display="le-össz-le"/>
    <hyperlink ref="J743" location="'calk-material'!A770" display="le-össz-le"/>
    <hyperlink ref="J746" location="'calk-material'!A770" display="le-össz-le"/>
  </hyperlinks>
  <printOptions horizontalCentered="1"/>
  <pageMargins left="0.1968503937007874" right="0.1968503937007874" top="0.63" bottom="0.65" header="0.2755905511811024" footer="0.33"/>
  <pageSetup orientation="portrait" paperSize="9" r:id="rId5"/>
  <headerFooter alignWithMargins="0">
    <oddHeader>&amp;L&amp;"Arial Narrow,Normál"&amp;8Öko Bautechnik Könnyűszerkezetű Épület és Mobilház Gyártó Kft
Tel: 06302752235;   bautechnik@eurocomnet.hu&amp;R&amp;"Arial Narrow,Normál"&amp;8HUNGARIA. Régió: Pest megye
 2230. Gyömrő  Kőhatár. Külterület
</oddHeader>
    <oddFooter>&amp;C&amp;"Arial Narrow,Normál"&amp;7&amp;A
&amp;F&amp;R&amp;8&amp;P</oddFooter>
  </headerFooter>
  <rowBreaks count="14" manualBreakCount="14">
    <brk id="53" min="1" max="28" man="1"/>
    <brk id="108" min="1" max="28" man="1"/>
    <brk id="164" min="1" max="28" man="1"/>
    <brk id="222" min="1" max="28" man="1"/>
    <brk id="272" min="1" max="28" man="1"/>
    <brk id="323" min="1" max="28" man="1"/>
    <brk id="376" min="1" max="28" man="1"/>
    <brk id="430" min="1" max="28" man="1"/>
    <brk id="454" min="1" max="28" man="1"/>
    <brk id="598" min="1" max="28" man="1"/>
    <brk id="649" min="1" max="28" man="1"/>
    <brk id="708" min="1" max="28" man="1"/>
    <brk id="743" min="1" max="28" man="1"/>
    <brk id="1014" min="1" max="17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 fe jo</dc:creator>
  <cp:keywords/>
  <dc:description/>
  <cp:lastModifiedBy>sbi f j</cp:lastModifiedBy>
  <cp:lastPrinted>2011-08-03T14:39:19Z</cp:lastPrinted>
  <dcterms:created xsi:type="dcterms:W3CDTF">2009-03-09T16:48:02Z</dcterms:created>
  <dcterms:modified xsi:type="dcterms:W3CDTF">2011-08-25T09:43:48Z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